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M">#REF!</definedName>
    <definedName name="angie">#REF!</definedName>
    <definedName name="date">#REF!</definedName>
    <definedName name="netmargin1">'[13]Debt Service Ratio revised'!$B$9:$D$143</definedName>
    <definedName name="PAGE1">#REF!</definedName>
    <definedName name="PAGE2">#REF!</definedName>
    <definedName name="PAGE3">#REF!</definedName>
    <definedName name="_xlnm.Print_Area" localSheetId="0">'REG2'!$A$1:$AN$74</definedName>
    <definedName name="_xlnm.Print_Titles" localSheetId="0">'REG2'!$A:$A,'REG2'!$1:$4</definedName>
    <definedName name="Print_Titles_MI">#REF!</definedName>
    <definedName name="sched">'[14]Acid Test'!$A$104:$G$142</definedName>
    <definedName name="sl">[13]main!$A$2:$L$165</definedName>
    <definedName name="systemlossmar14">[15]main!$A$2:$K$165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9" i="1" l="1"/>
  <c r="AA89" i="1"/>
  <c r="V89" i="1"/>
  <c r="Q89" i="1"/>
  <c r="L89" i="1"/>
  <c r="G89" i="1"/>
  <c r="B89" i="1"/>
  <c r="B86" i="1"/>
  <c r="C86" i="1" s="1"/>
  <c r="A86" i="1"/>
  <c r="C85" i="1"/>
  <c r="AA68" i="1" s="1"/>
  <c r="B85" i="1"/>
  <c r="A85" i="1"/>
  <c r="B84" i="1"/>
  <c r="C84" i="1" s="1"/>
  <c r="V68" i="1" s="1"/>
  <c r="Y68" i="1" s="1"/>
  <c r="A84" i="1"/>
  <c r="C83" i="1"/>
  <c r="Q68" i="1" s="1"/>
  <c r="B83" i="1"/>
  <c r="A83" i="1"/>
  <c r="B82" i="1"/>
  <c r="C82" i="1" s="1"/>
  <c r="A82" i="1"/>
  <c r="C81" i="1"/>
  <c r="G68" i="1" s="1"/>
  <c r="B81" i="1"/>
  <c r="A81" i="1"/>
  <c r="B80" i="1"/>
  <c r="C80" i="1" s="1"/>
  <c r="B68" i="1" s="1"/>
  <c r="A80" i="1"/>
  <c r="AF76" i="1"/>
  <c r="AA76" i="1"/>
  <c r="V76" i="1"/>
  <c r="Q76" i="1"/>
  <c r="L76" i="1"/>
  <c r="G76" i="1"/>
  <c r="B76" i="1"/>
  <c r="AL73" i="1"/>
  <c r="AK73" i="1"/>
  <c r="AM73" i="1" s="1"/>
  <c r="AN73" i="1" s="1"/>
  <c r="AH73" i="1"/>
  <c r="AI73" i="1" s="1"/>
  <c r="AC73" i="1"/>
  <c r="AD73" i="1" s="1"/>
  <c r="X73" i="1"/>
  <c r="Y73" i="1" s="1"/>
  <c r="S73" i="1"/>
  <c r="T73" i="1" s="1"/>
  <c r="N73" i="1"/>
  <c r="O73" i="1" s="1"/>
  <c r="I73" i="1"/>
  <c r="J73" i="1" s="1"/>
  <c r="D73" i="1"/>
  <c r="E73" i="1" s="1"/>
  <c r="Q72" i="1"/>
  <c r="AG71" i="1"/>
  <c r="AF71" i="1"/>
  <c r="AH71" i="1" s="1"/>
  <c r="AI71" i="1" s="1"/>
  <c r="AB71" i="1"/>
  <c r="AA71" i="1"/>
  <c r="AC71" i="1" s="1"/>
  <c r="AD71" i="1" s="1"/>
  <c r="X71" i="1"/>
  <c r="Y71" i="1" s="1"/>
  <c r="W71" i="1"/>
  <c r="V71" i="1"/>
  <c r="R71" i="1"/>
  <c r="Q71" i="1"/>
  <c r="S71" i="1" s="1"/>
  <c r="T71" i="1" s="1"/>
  <c r="M71" i="1"/>
  <c r="L71" i="1"/>
  <c r="N71" i="1" s="1"/>
  <c r="O71" i="1" s="1"/>
  <c r="I71" i="1"/>
  <c r="J71" i="1" s="1"/>
  <c r="H71" i="1"/>
  <c r="G71" i="1"/>
  <c r="D71" i="1"/>
  <c r="E71" i="1" s="1"/>
  <c r="C71" i="1"/>
  <c r="B71" i="1"/>
  <c r="AL70" i="1"/>
  <c r="AK70" i="1"/>
  <c r="AK71" i="1" s="1"/>
  <c r="AM71" i="1" s="1"/>
  <c r="AN71" i="1" s="1"/>
  <c r="AH70" i="1"/>
  <c r="AI70" i="1" s="1"/>
  <c r="AC70" i="1"/>
  <c r="AD70" i="1" s="1"/>
  <c r="X70" i="1"/>
  <c r="Y70" i="1" s="1"/>
  <c r="S70" i="1"/>
  <c r="T70" i="1" s="1"/>
  <c r="N70" i="1"/>
  <c r="O70" i="1" s="1"/>
  <c r="I70" i="1"/>
  <c r="J70" i="1" s="1"/>
  <c r="D70" i="1"/>
  <c r="E70" i="1" s="1"/>
  <c r="AM69" i="1"/>
  <c r="AN69" i="1" s="1"/>
  <c r="AL69" i="1"/>
  <c r="AL71" i="1" s="1"/>
  <c r="AK69" i="1"/>
  <c r="AH69" i="1"/>
  <c r="AI69" i="1" s="1"/>
  <c r="AC69" i="1"/>
  <c r="AD69" i="1" s="1"/>
  <c r="X69" i="1"/>
  <c r="Y69" i="1" s="1"/>
  <c r="S69" i="1"/>
  <c r="T69" i="1" s="1"/>
  <c r="N69" i="1"/>
  <c r="O69" i="1" s="1"/>
  <c r="I69" i="1"/>
  <c r="J69" i="1" s="1"/>
  <c r="D69" i="1"/>
  <c r="E69" i="1" s="1"/>
  <c r="AI68" i="1"/>
  <c r="AG68" i="1"/>
  <c r="AF68" i="1"/>
  <c r="AB68" i="1"/>
  <c r="W68" i="1"/>
  <c r="R68" i="1"/>
  <c r="O68" i="1"/>
  <c r="M68" i="1"/>
  <c r="L68" i="1"/>
  <c r="H68" i="1"/>
  <c r="AL68" i="1" s="1"/>
  <c r="C68" i="1"/>
  <c r="AI64" i="1"/>
  <c r="AG64" i="1"/>
  <c r="AF64" i="1"/>
  <c r="AB64" i="1"/>
  <c r="AA64" i="1"/>
  <c r="Y64" i="1"/>
  <c r="W64" i="1"/>
  <c r="V64" i="1"/>
  <c r="R64" i="1"/>
  <c r="T64" i="1" s="1"/>
  <c r="Q64" i="1"/>
  <c r="M64" i="1"/>
  <c r="L64" i="1"/>
  <c r="O64" i="1" s="1"/>
  <c r="H64" i="1"/>
  <c r="G64" i="1"/>
  <c r="C64" i="1"/>
  <c r="B64" i="1"/>
  <c r="E64" i="1" s="1"/>
  <c r="AK63" i="1"/>
  <c r="AH63" i="1"/>
  <c r="AB63" i="1"/>
  <c r="X63" i="1"/>
  <c r="Y63" i="1" s="1"/>
  <c r="S63" i="1"/>
  <c r="T63" i="1" s="1"/>
  <c r="N63" i="1"/>
  <c r="O63" i="1" s="1"/>
  <c r="I63" i="1"/>
  <c r="J63" i="1" s="1"/>
  <c r="D63" i="1"/>
  <c r="E63" i="1" s="1"/>
  <c r="AM62" i="1"/>
  <c r="AN62" i="1" s="1"/>
  <c r="AL62" i="1"/>
  <c r="AK62" i="1"/>
  <c r="AH62" i="1"/>
  <c r="AI62" i="1" s="1"/>
  <c r="AC62" i="1"/>
  <c r="AD62" i="1" s="1"/>
  <c r="AB62" i="1"/>
  <c r="Y62" i="1"/>
  <c r="X62" i="1"/>
  <c r="T62" i="1"/>
  <c r="S62" i="1"/>
  <c r="O62" i="1"/>
  <c r="N62" i="1"/>
  <c r="J62" i="1"/>
  <c r="I62" i="1"/>
  <c r="E62" i="1"/>
  <c r="D62" i="1"/>
  <c r="AL61" i="1"/>
  <c r="AK61" i="1"/>
  <c r="AI61" i="1"/>
  <c r="AH61" i="1"/>
  <c r="AD61" i="1"/>
  <c r="AB61" i="1"/>
  <c r="AC61" i="1" s="1"/>
  <c r="X61" i="1"/>
  <c r="Y61" i="1" s="1"/>
  <c r="S61" i="1"/>
  <c r="T61" i="1" s="1"/>
  <c r="N61" i="1"/>
  <c r="O61" i="1" s="1"/>
  <c r="I61" i="1"/>
  <c r="J61" i="1" s="1"/>
  <c r="D61" i="1"/>
  <c r="E61" i="1" s="1"/>
  <c r="AF58" i="1"/>
  <c r="Q58" i="1"/>
  <c r="L58" i="1"/>
  <c r="G58" i="1"/>
  <c r="B58" i="1"/>
  <c r="AG57" i="1"/>
  <c r="AF57" i="1"/>
  <c r="AD57" i="1"/>
  <c r="AB57" i="1"/>
  <c r="AC57" i="1" s="1"/>
  <c r="AA57" i="1"/>
  <c r="W57" i="1"/>
  <c r="X57" i="1" s="1"/>
  <c r="Y57" i="1" s="1"/>
  <c r="V57" i="1"/>
  <c r="T57" i="1"/>
  <c r="R57" i="1"/>
  <c r="S57" i="1" s="1"/>
  <c r="Q57" i="1"/>
  <c r="M57" i="1"/>
  <c r="N57" i="1" s="1"/>
  <c r="O57" i="1" s="1"/>
  <c r="L57" i="1"/>
  <c r="J57" i="1"/>
  <c r="H57" i="1"/>
  <c r="I57" i="1" s="1"/>
  <c r="G57" i="1"/>
  <c r="C57" i="1"/>
  <c r="B57" i="1"/>
  <c r="AK57" i="1" s="1"/>
  <c r="AG56" i="1"/>
  <c r="AL56" i="1" s="1"/>
  <c r="AF56" i="1"/>
  <c r="AB56" i="1"/>
  <c r="AA56" i="1"/>
  <c r="AC56" i="1" s="1"/>
  <c r="W56" i="1"/>
  <c r="V56" i="1"/>
  <c r="X56" i="1" s="1"/>
  <c r="Y56" i="1" s="1"/>
  <c r="R56" i="1"/>
  <c r="Q56" i="1"/>
  <c r="S56" i="1" s="1"/>
  <c r="T56" i="1" s="1"/>
  <c r="N56" i="1"/>
  <c r="O56" i="1" s="1"/>
  <c r="M56" i="1"/>
  <c r="L56" i="1"/>
  <c r="I56" i="1"/>
  <c r="J56" i="1" s="1"/>
  <c r="H56" i="1"/>
  <c r="G56" i="1"/>
  <c r="C56" i="1"/>
  <c r="D56" i="1" s="1"/>
  <c r="B56" i="1"/>
  <c r="AL55" i="1"/>
  <c r="AK55" i="1"/>
  <c r="AG55" i="1"/>
  <c r="AF55" i="1"/>
  <c r="AB55" i="1"/>
  <c r="AA55" i="1"/>
  <c r="AC55" i="1" s="1"/>
  <c r="W55" i="1"/>
  <c r="X55" i="1" s="1"/>
  <c r="V55" i="1"/>
  <c r="R55" i="1"/>
  <c r="S55" i="1" s="1"/>
  <c r="T55" i="1" s="1"/>
  <c r="Q55" i="1"/>
  <c r="O55" i="1"/>
  <c r="M55" i="1"/>
  <c r="N55" i="1" s="1"/>
  <c r="L55" i="1"/>
  <c r="H55" i="1"/>
  <c r="I55" i="1" s="1"/>
  <c r="J55" i="1" s="1"/>
  <c r="G55" i="1"/>
  <c r="C55" i="1"/>
  <c r="B55" i="1"/>
  <c r="D55" i="1" s="1"/>
  <c r="AG54" i="1"/>
  <c r="AF54" i="1"/>
  <c r="AB54" i="1"/>
  <c r="AA54" i="1"/>
  <c r="AC54" i="1" s="1"/>
  <c r="AD54" i="1" s="1"/>
  <c r="X54" i="1"/>
  <c r="Y54" i="1" s="1"/>
  <c r="W54" i="1"/>
  <c r="V54" i="1"/>
  <c r="AK54" i="1" s="1"/>
  <c r="S54" i="1"/>
  <c r="T54" i="1" s="1"/>
  <c r="R54" i="1"/>
  <c r="Q54" i="1"/>
  <c r="O54" i="1"/>
  <c r="N54" i="1"/>
  <c r="M54" i="1"/>
  <c r="L54" i="1"/>
  <c r="J54" i="1"/>
  <c r="I54" i="1"/>
  <c r="H54" i="1"/>
  <c r="G54" i="1"/>
  <c r="E54" i="1"/>
  <c r="D54" i="1"/>
  <c r="C54" i="1"/>
  <c r="AL54" i="1" s="1"/>
  <c r="B54" i="1"/>
  <c r="AG53" i="1"/>
  <c r="AF53" i="1"/>
  <c r="AB53" i="1"/>
  <c r="AA53" i="1"/>
  <c r="AC53" i="1" s="1"/>
  <c r="AD53" i="1" s="1"/>
  <c r="W53" i="1"/>
  <c r="V53" i="1"/>
  <c r="R53" i="1"/>
  <c r="Q53" i="1"/>
  <c r="S53" i="1" s="1"/>
  <c r="T53" i="1" s="1"/>
  <c r="M53" i="1"/>
  <c r="L53" i="1"/>
  <c r="J53" i="1"/>
  <c r="H53" i="1"/>
  <c r="G53" i="1"/>
  <c r="I53" i="1" s="1"/>
  <c r="C53" i="1"/>
  <c r="B53" i="1"/>
  <c r="AK53" i="1" s="1"/>
  <c r="AN50" i="1"/>
  <c r="AM50" i="1"/>
  <c r="AG50" i="1"/>
  <c r="W50" i="1"/>
  <c r="V50" i="1"/>
  <c r="X50" i="1" s="1"/>
  <c r="Y50" i="1" s="1"/>
  <c r="R50" i="1"/>
  <c r="M50" i="1"/>
  <c r="L50" i="1"/>
  <c r="N50" i="1" s="1"/>
  <c r="O50" i="1" s="1"/>
  <c r="H50" i="1"/>
  <c r="C50" i="1"/>
  <c r="B50" i="1"/>
  <c r="D50" i="1" s="1"/>
  <c r="E50" i="1" s="1"/>
  <c r="AG49" i="1"/>
  <c r="AF49" i="1"/>
  <c r="AH49" i="1" s="1"/>
  <c r="AI49" i="1" s="1"/>
  <c r="AB49" i="1"/>
  <c r="AC49" i="1" s="1"/>
  <c r="AD49" i="1" s="1"/>
  <c r="AA49" i="1"/>
  <c r="W49" i="1"/>
  <c r="V49" i="1"/>
  <c r="X49" i="1" s="1"/>
  <c r="Y49" i="1" s="1"/>
  <c r="R49" i="1"/>
  <c r="AL49" i="1" s="1"/>
  <c r="Q49" i="1"/>
  <c r="N49" i="1"/>
  <c r="O49" i="1" s="1"/>
  <c r="M49" i="1"/>
  <c r="L49" i="1"/>
  <c r="H49" i="1"/>
  <c r="I49" i="1" s="1"/>
  <c r="J49" i="1" s="1"/>
  <c r="G49" i="1"/>
  <c r="D49" i="1"/>
  <c r="E49" i="1" s="1"/>
  <c r="C49" i="1"/>
  <c r="B49" i="1"/>
  <c r="AH48" i="1"/>
  <c r="AI48" i="1" s="1"/>
  <c r="AG48" i="1"/>
  <c r="AF48" i="1"/>
  <c r="AB48" i="1"/>
  <c r="AC48" i="1" s="1"/>
  <c r="AD48" i="1" s="1"/>
  <c r="AA48" i="1"/>
  <c r="W48" i="1"/>
  <c r="V48" i="1"/>
  <c r="X48" i="1" s="1"/>
  <c r="Y48" i="1" s="1"/>
  <c r="R48" i="1"/>
  <c r="Q48" i="1"/>
  <c r="S48" i="1" s="1"/>
  <c r="T48" i="1" s="1"/>
  <c r="M48" i="1"/>
  <c r="L48" i="1"/>
  <c r="J48" i="1"/>
  <c r="H48" i="1"/>
  <c r="G48" i="1"/>
  <c r="I48" i="1" s="1"/>
  <c r="C48" i="1"/>
  <c r="AL48" i="1" s="1"/>
  <c r="B48" i="1"/>
  <c r="AG47" i="1"/>
  <c r="AF47" i="1"/>
  <c r="AB47" i="1"/>
  <c r="AA47" i="1"/>
  <c r="AC47" i="1" s="1"/>
  <c r="AD47" i="1" s="1"/>
  <c r="W47" i="1"/>
  <c r="V47" i="1"/>
  <c r="R47" i="1"/>
  <c r="Q47" i="1"/>
  <c r="S47" i="1" s="1"/>
  <c r="T47" i="1" s="1"/>
  <c r="M47" i="1"/>
  <c r="L47" i="1"/>
  <c r="J47" i="1"/>
  <c r="H47" i="1"/>
  <c r="G47" i="1"/>
  <c r="I47" i="1" s="1"/>
  <c r="C47" i="1"/>
  <c r="B47" i="1"/>
  <c r="AG46" i="1"/>
  <c r="AB46" i="1"/>
  <c r="W46" i="1"/>
  <c r="R46" i="1"/>
  <c r="M46" i="1"/>
  <c r="H46" i="1"/>
  <c r="C46" i="1"/>
  <c r="AG45" i="1"/>
  <c r="AF45" i="1"/>
  <c r="AD45" i="1"/>
  <c r="AB45" i="1"/>
  <c r="AA45" i="1"/>
  <c r="AC45" i="1" s="1"/>
  <c r="W45" i="1"/>
  <c r="V45" i="1"/>
  <c r="R45" i="1"/>
  <c r="Q45" i="1"/>
  <c r="S45" i="1" s="1"/>
  <c r="T45" i="1" s="1"/>
  <c r="M45" i="1"/>
  <c r="L45" i="1"/>
  <c r="H45" i="1"/>
  <c r="G45" i="1"/>
  <c r="I45" i="1" s="1"/>
  <c r="J45" i="1" s="1"/>
  <c r="C45" i="1"/>
  <c r="B45" i="1"/>
  <c r="AG43" i="1"/>
  <c r="AB43" i="1"/>
  <c r="W43" i="1"/>
  <c r="R43" i="1"/>
  <c r="M43" i="1"/>
  <c r="H43" i="1"/>
  <c r="C43" i="1"/>
  <c r="AG42" i="1"/>
  <c r="AF42" i="1"/>
  <c r="AD42" i="1"/>
  <c r="AB42" i="1"/>
  <c r="AA42" i="1"/>
  <c r="AC42" i="1" s="1"/>
  <c r="W42" i="1"/>
  <c r="V42" i="1"/>
  <c r="R42" i="1"/>
  <c r="Q42" i="1"/>
  <c r="S42" i="1" s="1"/>
  <c r="T42" i="1" s="1"/>
  <c r="M42" i="1"/>
  <c r="L42" i="1"/>
  <c r="J42" i="1"/>
  <c r="H42" i="1"/>
  <c r="G42" i="1"/>
  <c r="I42" i="1" s="1"/>
  <c r="C42" i="1"/>
  <c r="AL42" i="1" s="1"/>
  <c r="B42" i="1"/>
  <c r="AI40" i="1"/>
  <c r="AG40" i="1"/>
  <c r="AF40" i="1"/>
  <c r="AH40" i="1" s="1"/>
  <c r="AB40" i="1"/>
  <c r="AA40" i="1"/>
  <c r="W40" i="1"/>
  <c r="V40" i="1"/>
  <c r="X40" i="1" s="1"/>
  <c r="Y40" i="1" s="1"/>
  <c r="R40" i="1"/>
  <c r="Q40" i="1"/>
  <c r="O40" i="1"/>
  <c r="M40" i="1"/>
  <c r="L40" i="1"/>
  <c r="N40" i="1" s="1"/>
  <c r="H40" i="1"/>
  <c r="G40" i="1"/>
  <c r="C40" i="1"/>
  <c r="AL40" i="1" s="1"/>
  <c r="B40" i="1"/>
  <c r="D40" i="1" s="1"/>
  <c r="E40" i="1" s="1"/>
  <c r="AH39" i="1"/>
  <c r="AG39" i="1"/>
  <c r="AF39" i="1"/>
  <c r="AB39" i="1"/>
  <c r="AC39" i="1" s="1"/>
  <c r="AA39" i="1"/>
  <c r="X39" i="1"/>
  <c r="W39" i="1"/>
  <c r="V39" i="1"/>
  <c r="R39" i="1"/>
  <c r="Q39" i="1"/>
  <c r="S39" i="1" s="1"/>
  <c r="M39" i="1"/>
  <c r="L39" i="1"/>
  <c r="J39" i="1"/>
  <c r="H39" i="1"/>
  <c r="G39" i="1"/>
  <c r="I39" i="1" s="1"/>
  <c r="C39" i="1"/>
  <c r="AL39" i="1" s="1"/>
  <c r="B39" i="1"/>
  <c r="AG38" i="1"/>
  <c r="AF38" i="1"/>
  <c r="AB38" i="1"/>
  <c r="AA38" i="1"/>
  <c r="AA90" i="1" s="1"/>
  <c r="W38" i="1"/>
  <c r="V38" i="1"/>
  <c r="R38" i="1"/>
  <c r="Q38" i="1"/>
  <c r="Q90" i="1" s="1"/>
  <c r="M38" i="1"/>
  <c r="L38" i="1"/>
  <c r="H38" i="1"/>
  <c r="G38" i="1"/>
  <c r="G90" i="1" s="1"/>
  <c r="C38" i="1"/>
  <c r="AL38" i="1" s="1"/>
  <c r="B38" i="1"/>
  <c r="AG33" i="1"/>
  <c r="AB33" i="1"/>
  <c r="W33" i="1"/>
  <c r="R33" i="1"/>
  <c r="M33" i="1"/>
  <c r="H33" i="1"/>
  <c r="C33" i="1"/>
  <c r="AG32" i="1"/>
  <c r="AB32" i="1"/>
  <c r="W32" i="1"/>
  <c r="R32" i="1"/>
  <c r="M32" i="1"/>
  <c r="H32" i="1"/>
  <c r="C32" i="1"/>
  <c r="AG31" i="1"/>
  <c r="AH31" i="1" s="1"/>
  <c r="AI31" i="1" s="1"/>
  <c r="AF31" i="1"/>
  <c r="AD31" i="1"/>
  <c r="AB31" i="1"/>
  <c r="AC31" i="1" s="1"/>
  <c r="AA31" i="1"/>
  <c r="W31" i="1"/>
  <c r="X31" i="1" s="1"/>
  <c r="Y31" i="1" s="1"/>
  <c r="V31" i="1"/>
  <c r="T31" i="1"/>
  <c r="R31" i="1"/>
  <c r="S31" i="1" s="1"/>
  <c r="Q31" i="1"/>
  <c r="M31" i="1"/>
  <c r="L31" i="1"/>
  <c r="N31" i="1" s="1"/>
  <c r="I31" i="1"/>
  <c r="J31" i="1" s="1"/>
  <c r="H31" i="1"/>
  <c r="G31" i="1"/>
  <c r="C31" i="1"/>
  <c r="E31" i="1" s="1"/>
  <c r="B31" i="1"/>
  <c r="AK31" i="1" s="1"/>
  <c r="AG30" i="1"/>
  <c r="AB30" i="1"/>
  <c r="W30" i="1"/>
  <c r="R30" i="1"/>
  <c r="M30" i="1"/>
  <c r="H30" i="1"/>
  <c r="C30" i="1"/>
  <c r="AG29" i="1"/>
  <c r="AB29" i="1"/>
  <c r="W29" i="1"/>
  <c r="R29" i="1"/>
  <c r="M29" i="1"/>
  <c r="H29" i="1"/>
  <c r="C29" i="1"/>
  <c r="AI28" i="1"/>
  <c r="AG28" i="1"/>
  <c r="AF28" i="1"/>
  <c r="AH28" i="1" s="1"/>
  <c r="AB28" i="1"/>
  <c r="AA28" i="1"/>
  <c r="Y28" i="1"/>
  <c r="W28" i="1"/>
  <c r="V28" i="1"/>
  <c r="X28" i="1" s="1"/>
  <c r="R28" i="1"/>
  <c r="Q28" i="1"/>
  <c r="M28" i="1"/>
  <c r="L28" i="1"/>
  <c r="N28" i="1" s="1"/>
  <c r="O28" i="1" s="1"/>
  <c r="H28" i="1"/>
  <c r="G28" i="1"/>
  <c r="E28" i="1"/>
  <c r="C28" i="1"/>
  <c r="AL28" i="1" s="1"/>
  <c r="B28" i="1"/>
  <c r="D28" i="1" s="1"/>
  <c r="AG27" i="1"/>
  <c r="AF27" i="1"/>
  <c r="AD27" i="1"/>
  <c r="AB27" i="1"/>
  <c r="AA27" i="1"/>
  <c r="AC27" i="1" s="1"/>
  <c r="W27" i="1"/>
  <c r="V27" i="1"/>
  <c r="R27" i="1"/>
  <c r="Q27" i="1"/>
  <c r="S27" i="1" s="1"/>
  <c r="T27" i="1" s="1"/>
  <c r="M27" i="1"/>
  <c r="L27" i="1"/>
  <c r="J27" i="1"/>
  <c r="H27" i="1"/>
  <c r="G27" i="1"/>
  <c r="I27" i="1" s="1"/>
  <c r="C27" i="1"/>
  <c r="AL27" i="1" s="1"/>
  <c r="B27" i="1"/>
  <c r="AG26" i="1"/>
  <c r="AB26" i="1"/>
  <c r="W26" i="1"/>
  <c r="R26" i="1"/>
  <c r="M26" i="1"/>
  <c r="H26" i="1"/>
  <c r="C26" i="1"/>
  <c r="AG25" i="1"/>
  <c r="AB25" i="1"/>
  <c r="W25" i="1"/>
  <c r="R25" i="1"/>
  <c r="M25" i="1"/>
  <c r="H25" i="1"/>
  <c r="C25" i="1"/>
  <c r="AG24" i="1"/>
  <c r="AG72" i="1" s="1"/>
  <c r="AF24" i="1"/>
  <c r="AB24" i="1"/>
  <c r="AB72" i="1" s="1"/>
  <c r="AA24" i="1"/>
  <c r="W24" i="1"/>
  <c r="W72" i="1" s="1"/>
  <c r="V24" i="1"/>
  <c r="R24" i="1"/>
  <c r="R72" i="1" s="1"/>
  <c r="Q24" i="1"/>
  <c r="M24" i="1"/>
  <c r="M72" i="1" s="1"/>
  <c r="L24" i="1"/>
  <c r="H24" i="1"/>
  <c r="H72" i="1" s="1"/>
  <c r="G24" i="1"/>
  <c r="C24" i="1"/>
  <c r="C72" i="1" s="1"/>
  <c r="B24" i="1"/>
  <c r="AG23" i="1"/>
  <c r="AB23" i="1"/>
  <c r="W23" i="1"/>
  <c r="R23" i="1"/>
  <c r="M23" i="1"/>
  <c r="H23" i="1"/>
  <c r="C23" i="1"/>
  <c r="AG22" i="1"/>
  <c r="AG66" i="1" s="1"/>
  <c r="AF22" i="1"/>
  <c r="AB22" i="1"/>
  <c r="AB66" i="1" s="1"/>
  <c r="AA22" i="1"/>
  <c r="W22" i="1"/>
  <c r="W66" i="1" s="1"/>
  <c r="V22" i="1"/>
  <c r="R22" i="1"/>
  <c r="R66" i="1" s="1"/>
  <c r="Q22" i="1"/>
  <c r="M22" i="1"/>
  <c r="M66" i="1" s="1"/>
  <c r="L22" i="1"/>
  <c r="H22" i="1"/>
  <c r="H66" i="1" s="1"/>
  <c r="G22" i="1"/>
  <c r="C22" i="1"/>
  <c r="C66" i="1" s="1"/>
  <c r="B22" i="1"/>
  <c r="AG21" i="1"/>
  <c r="AB21" i="1"/>
  <c r="W21" i="1"/>
  <c r="R21" i="1"/>
  <c r="M21" i="1"/>
  <c r="H21" i="1"/>
  <c r="C21" i="1"/>
  <c r="AG20" i="1"/>
  <c r="AF20" i="1"/>
  <c r="AB20" i="1"/>
  <c r="AA20" i="1"/>
  <c r="AC20" i="1" s="1"/>
  <c r="AD20" i="1" s="1"/>
  <c r="W20" i="1"/>
  <c r="V20" i="1"/>
  <c r="T20" i="1"/>
  <c r="R20" i="1"/>
  <c r="Q20" i="1"/>
  <c r="S20" i="1" s="1"/>
  <c r="M20" i="1"/>
  <c r="L20" i="1"/>
  <c r="H20" i="1"/>
  <c r="G20" i="1"/>
  <c r="I20" i="1" s="1"/>
  <c r="J20" i="1" s="1"/>
  <c r="C20" i="1"/>
  <c r="AL20" i="1" s="1"/>
  <c r="B20" i="1"/>
  <c r="AG19" i="1"/>
  <c r="AB19" i="1"/>
  <c r="W19" i="1"/>
  <c r="R19" i="1"/>
  <c r="M19" i="1"/>
  <c r="H19" i="1"/>
  <c r="C19" i="1"/>
  <c r="AG18" i="1"/>
  <c r="AF18" i="1"/>
  <c r="AH18" i="1" s="1"/>
  <c r="AI18" i="1" s="1"/>
  <c r="AC18" i="1"/>
  <c r="AB18" i="1"/>
  <c r="AA18" i="1"/>
  <c r="X18" i="1"/>
  <c r="Y18" i="1" s="1"/>
  <c r="W18" i="1"/>
  <c r="V18" i="1"/>
  <c r="S18" i="1"/>
  <c r="T18" i="1" s="1"/>
  <c r="R18" i="1"/>
  <c r="Q18" i="1"/>
  <c r="N18" i="1"/>
  <c r="O18" i="1" s="1"/>
  <c r="M18" i="1"/>
  <c r="L18" i="1"/>
  <c r="I18" i="1"/>
  <c r="J18" i="1" s="1"/>
  <c r="H18" i="1"/>
  <c r="G18" i="1"/>
  <c r="C18" i="1"/>
  <c r="D18" i="1" s="1"/>
  <c r="B18" i="1"/>
  <c r="AK18" i="1" s="1"/>
  <c r="AG17" i="1"/>
  <c r="AF17" i="1"/>
  <c r="AH17" i="1" s="1"/>
  <c r="AB17" i="1"/>
  <c r="AA17" i="1"/>
  <c r="AC17" i="1" s="1"/>
  <c r="X17" i="1"/>
  <c r="W17" i="1"/>
  <c r="V17" i="1"/>
  <c r="S17" i="1"/>
  <c r="T17" i="1" s="1"/>
  <c r="R17" i="1"/>
  <c r="Q17" i="1"/>
  <c r="N17" i="1"/>
  <c r="O17" i="1" s="1"/>
  <c r="M17" i="1"/>
  <c r="L17" i="1"/>
  <c r="I17" i="1"/>
  <c r="J17" i="1" s="1"/>
  <c r="H17" i="1"/>
  <c r="G17" i="1"/>
  <c r="C17" i="1"/>
  <c r="D17" i="1" s="1"/>
  <c r="B17" i="1"/>
  <c r="AK17" i="1" s="1"/>
  <c r="AG16" i="1"/>
  <c r="AH16" i="1" s="1"/>
  <c r="AI16" i="1" s="1"/>
  <c r="AF16" i="1"/>
  <c r="AB16" i="1"/>
  <c r="AC16" i="1" s="1"/>
  <c r="AD16" i="1" s="1"/>
  <c r="AA16" i="1"/>
  <c r="W16" i="1"/>
  <c r="X16" i="1" s="1"/>
  <c r="Y16" i="1" s="1"/>
  <c r="V16" i="1"/>
  <c r="R16" i="1"/>
  <c r="S16" i="1" s="1"/>
  <c r="T16" i="1" s="1"/>
  <c r="Q16" i="1"/>
  <c r="M16" i="1"/>
  <c r="N16" i="1" s="1"/>
  <c r="O16" i="1" s="1"/>
  <c r="L16" i="1"/>
  <c r="H16" i="1"/>
  <c r="I16" i="1" s="1"/>
  <c r="J16" i="1" s="1"/>
  <c r="G16" i="1"/>
  <c r="C16" i="1"/>
  <c r="D16" i="1" s="1"/>
  <c r="E16" i="1" s="1"/>
  <c r="B16" i="1"/>
  <c r="AK16" i="1" s="1"/>
  <c r="AG15" i="1"/>
  <c r="AH15" i="1" s="1"/>
  <c r="AI15" i="1" s="1"/>
  <c r="AF15" i="1"/>
  <c r="AB15" i="1"/>
  <c r="AC15" i="1" s="1"/>
  <c r="AD15" i="1" s="1"/>
  <c r="AA15" i="1"/>
  <c r="W15" i="1"/>
  <c r="X15" i="1" s="1"/>
  <c r="Y15" i="1" s="1"/>
  <c r="V15" i="1"/>
  <c r="R15" i="1"/>
  <c r="S15" i="1" s="1"/>
  <c r="T15" i="1" s="1"/>
  <c r="Q15" i="1"/>
  <c r="M15" i="1"/>
  <c r="N15" i="1" s="1"/>
  <c r="O15" i="1" s="1"/>
  <c r="L15" i="1"/>
  <c r="H15" i="1"/>
  <c r="I15" i="1" s="1"/>
  <c r="J15" i="1" s="1"/>
  <c r="G15" i="1"/>
  <c r="C15" i="1"/>
  <c r="D15" i="1" s="1"/>
  <c r="E15" i="1" s="1"/>
  <c r="B15" i="1"/>
  <c r="AK15" i="1" s="1"/>
  <c r="AG14" i="1"/>
  <c r="AF14" i="1"/>
  <c r="AF50" i="1" s="1"/>
  <c r="AH50" i="1" s="1"/>
  <c r="AI50" i="1" s="1"/>
  <c r="AB14" i="1"/>
  <c r="AA14" i="1"/>
  <c r="AA50" i="1" s="1"/>
  <c r="AC50" i="1" s="1"/>
  <c r="AD50" i="1" s="1"/>
  <c r="W14" i="1"/>
  <c r="V14" i="1"/>
  <c r="X14" i="1" s="1"/>
  <c r="Y14" i="1" s="1"/>
  <c r="R14" i="1"/>
  <c r="Q14" i="1"/>
  <c r="Q50" i="1" s="1"/>
  <c r="S50" i="1" s="1"/>
  <c r="T50" i="1" s="1"/>
  <c r="M14" i="1"/>
  <c r="L14" i="1"/>
  <c r="N14" i="1" s="1"/>
  <c r="O14" i="1" s="1"/>
  <c r="H14" i="1"/>
  <c r="G14" i="1"/>
  <c r="G50" i="1" s="1"/>
  <c r="I50" i="1" s="1"/>
  <c r="J50" i="1" s="1"/>
  <c r="C14" i="1"/>
  <c r="AL14" i="1" s="1"/>
  <c r="B14" i="1"/>
  <c r="D14" i="1" s="1"/>
  <c r="E14" i="1" s="1"/>
  <c r="AG13" i="1"/>
  <c r="AG65" i="1" s="1"/>
  <c r="AF13" i="1"/>
  <c r="AF65" i="1" s="1"/>
  <c r="AB13" i="1"/>
  <c r="AB65" i="1" s="1"/>
  <c r="AA13" i="1"/>
  <c r="AA65" i="1" s="1"/>
  <c r="AC65" i="1" s="1"/>
  <c r="AD65" i="1" s="1"/>
  <c r="W13" i="1"/>
  <c r="W65" i="1" s="1"/>
  <c r="V13" i="1"/>
  <c r="V65" i="1" s="1"/>
  <c r="R13" i="1"/>
  <c r="R65" i="1" s="1"/>
  <c r="S65" i="1" s="1"/>
  <c r="T65" i="1" s="1"/>
  <c r="Q13" i="1"/>
  <c r="Q65" i="1" s="1"/>
  <c r="M13" i="1"/>
  <c r="M65" i="1" s="1"/>
  <c r="L13" i="1"/>
  <c r="L65" i="1" s="1"/>
  <c r="H13" i="1"/>
  <c r="H65" i="1" s="1"/>
  <c r="G13" i="1"/>
  <c r="G65" i="1" s="1"/>
  <c r="I65" i="1" s="1"/>
  <c r="J65" i="1" s="1"/>
  <c r="C13" i="1"/>
  <c r="C65" i="1" s="1"/>
  <c r="B13" i="1"/>
  <c r="B65" i="1" s="1"/>
  <c r="AL9" i="1"/>
  <c r="AK9" i="1"/>
  <c r="AG9" i="1"/>
  <c r="AF9" i="1"/>
  <c r="AB9" i="1"/>
  <c r="AA9" i="1"/>
  <c r="W9" i="1"/>
  <c r="V9" i="1"/>
  <c r="R9" i="1"/>
  <c r="Q9" i="1"/>
  <c r="N9" i="1"/>
  <c r="M9" i="1"/>
  <c r="L9" i="1"/>
  <c r="H9" i="1"/>
  <c r="G9" i="1"/>
  <c r="C9" i="1"/>
  <c r="B9" i="1"/>
  <c r="A3" i="1"/>
  <c r="A2" i="1"/>
  <c r="AM16" i="1" l="1"/>
  <c r="AN16" i="1" s="1"/>
  <c r="AM17" i="1"/>
  <c r="AN17" i="1" s="1"/>
  <c r="AL15" i="1"/>
  <c r="AM15" i="1" s="1"/>
  <c r="AN15" i="1" s="1"/>
  <c r="AK20" i="1"/>
  <c r="AM20" i="1" s="1"/>
  <c r="AN20" i="1" s="1"/>
  <c r="Q66" i="1"/>
  <c r="S66" i="1" s="1"/>
  <c r="T66" i="1" s="1"/>
  <c r="S22" i="1"/>
  <c r="T22" i="1" s="1"/>
  <c r="AK22" i="1"/>
  <c r="L72" i="1"/>
  <c r="N72" i="1" s="1"/>
  <c r="O72" i="1" s="1"/>
  <c r="N24" i="1"/>
  <c r="O24" i="1" s="1"/>
  <c r="AL24" i="1"/>
  <c r="G46" i="1"/>
  <c r="I46" i="1" s="1"/>
  <c r="J46" i="1" s="1"/>
  <c r="Q46" i="1"/>
  <c r="S46" i="1" s="1"/>
  <c r="T46" i="1" s="1"/>
  <c r="AA46" i="1"/>
  <c r="AC46" i="1" s="1"/>
  <c r="AD46" i="1" s="1"/>
  <c r="AM70" i="1"/>
  <c r="AN70" i="1" s="1"/>
  <c r="S72" i="1"/>
  <c r="T72" i="1" s="1"/>
  <c r="AK76" i="1"/>
  <c r="AL13" i="1"/>
  <c r="AL16" i="1"/>
  <c r="D24" i="1"/>
  <c r="E24" i="1" s="1"/>
  <c r="B72" i="1"/>
  <c r="D72" i="1" s="1"/>
  <c r="E72" i="1" s="1"/>
  <c r="X24" i="1"/>
  <c r="Y24" i="1" s="1"/>
  <c r="V72" i="1"/>
  <c r="X72" i="1" s="1"/>
  <c r="Y72" i="1" s="1"/>
  <c r="AL18" i="1"/>
  <c r="AM18" i="1" s="1"/>
  <c r="AN18" i="1" s="1"/>
  <c r="AF72" i="1"/>
  <c r="AH72" i="1" s="1"/>
  <c r="AI72" i="1" s="1"/>
  <c r="AH24" i="1"/>
  <c r="AI24" i="1" s="1"/>
  <c r="D65" i="1"/>
  <c r="E65" i="1" s="1"/>
  <c r="N65" i="1"/>
  <c r="O65" i="1" s="1"/>
  <c r="X65" i="1"/>
  <c r="Y65" i="1" s="1"/>
  <c r="AH65" i="1"/>
  <c r="AI65" i="1" s="1"/>
  <c r="AK13" i="1"/>
  <c r="AK14" i="1"/>
  <c r="AM14" i="1" s="1"/>
  <c r="AN14" i="1" s="1"/>
  <c r="N20" i="1"/>
  <c r="O20" i="1" s="1"/>
  <c r="AH20" i="1"/>
  <c r="AI20" i="1" s="1"/>
  <c r="L66" i="1"/>
  <c r="N66" i="1" s="1"/>
  <c r="O66" i="1" s="1"/>
  <c r="N22" i="1"/>
  <c r="O22" i="1" s="1"/>
  <c r="AF66" i="1"/>
  <c r="AH66" i="1" s="1"/>
  <c r="AI66" i="1" s="1"/>
  <c r="AH22" i="1"/>
  <c r="AI22" i="1" s="1"/>
  <c r="AL22" i="1"/>
  <c r="I24" i="1"/>
  <c r="J24" i="1" s="1"/>
  <c r="AC24" i="1"/>
  <c r="AD24" i="1" s="1"/>
  <c r="D27" i="1"/>
  <c r="E27" i="1" s="1"/>
  <c r="AK27" i="1"/>
  <c r="AM27" i="1" s="1"/>
  <c r="AN27" i="1" s="1"/>
  <c r="X27" i="1"/>
  <c r="Y27" i="1" s="1"/>
  <c r="S28" i="1"/>
  <c r="T28" i="1" s="1"/>
  <c r="D39" i="1"/>
  <c r="E39" i="1" s="1"/>
  <c r="I40" i="1"/>
  <c r="J40" i="1" s="1"/>
  <c r="AC40" i="1"/>
  <c r="AD40" i="1" s="1"/>
  <c r="D42" i="1"/>
  <c r="E42" i="1" s="1"/>
  <c r="X42" i="1"/>
  <c r="Y42" i="1" s="1"/>
  <c r="AL45" i="1"/>
  <c r="AL46" i="1" s="1"/>
  <c r="AK45" i="1"/>
  <c r="AA72" i="1"/>
  <c r="AC72" i="1" s="1"/>
  <c r="AD72" i="1" s="1"/>
  <c r="AK68" i="1"/>
  <c r="AN68" i="1" s="1"/>
  <c r="E68" i="1"/>
  <c r="T68" i="1"/>
  <c r="AL17" i="1"/>
  <c r="G66" i="1"/>
  <c r="I66" i="1" s="1"/>
  <c r="J66" i="1" s="1"/>
  <c r="I22" i="1"/>
  <c r="J22" i="1" s="1"/>
  <c r="AA66" i="1"/>
  <c r="AC66" i="1" s="1"/>
  <c r="AD66" i="1" s="1"/>
  <c r="AC22" i="1"/>
  <c r="AD22" i="1" s="1"/>
  <c r="AL31" i="1"/>
  <c r="AM31" i="1" s="1"/>
  <c r="AN31" i="1" s="1"/>
  <c r="D13" i="1"/>
  <c r="E13" i="1" s="1"/>
  <c r="I13" i="1"/>
  <c r="J13" i="1" s="1"/>
  <c r="N13" i="1"/>
  <c r="O13" i="1" s="1"/>
  <c r="S13" i="1"/>
  <c r="T13" i="1" s="1"/>
  <c r="X13" i="1"/>
  <c r="Y13" i="1" s="1"/>
  <c r="AC13" i="1"/>
  <c r="AD13" i="1" s="1"/>
  <c r="AH13" i="1"/>
  <c r="AI13" i="1" s="1"/>
  <c r="I14" i="1"/>
  <c r="J14" i="1" s="1"/>
  <c r="S14" i="1"/>
  <c r="T14" i="1" s="1"/>
  <c r="AC14" i="1"/>
  <c r="AD14" i="1" s="1"/>
  <c r="AH14" i="1"/>
  <c r="AI14" i="1" s="1"/>
  <c r="B19" i="1"/>
  <c r="G19" i="1"/>
  <c r="L19" i="1"/>
  <c r="Q19" i="1"/>
  <c r="V19" i="1"/>
  <c r="AA19" i="1"/>
  <c r="AF19" i="1"/>
  <c r="D20" i="1"/>
  <c r="E20" i="1" s="1"/>
  <c r="X20" i="1"/>
  <c r="Y20" i="1" s="1"/>
  <c r="B66" i="1"/>
  <c r="D66" i="1" s="1"/>
  <c r="E66" i="1" s="1"/>
  <c r="D22" i="1"/>
  <c r="E22" i="1" s="1"/>
  <c r="V66" i="1"/>
  <c r="X66" i="1" s="1"/>
  <c r="Y66" i="1" s="1"/>
  <c r="X22" i="1"/>
  <c r="Y22" i="1" s="1"/>
  <c r="S24" i="1"/>
  <c r="T24" i="1" s="1"/>
  <c r="AK24" i="1"/>
  <c r="N27" i="1"/>
  <c r="O27" i="1" s="1"/>
  <c r="AH27" i="1"/>
  <c r="AI27" i="1" s="1"/>
  <c r="I28" i="1"/>
  <c r="J28" i="1" s="1"/>
  <c r="AC28" i="1"/>
  <c r="AD28" i="1" s="1"/>
  <c r="N39" i="1"/>
  <c r="O39" i="1" s="1"/>
  <c r="S40" i="1"/>
  <c r="T40" i="1" s="1"/>
  <c r="N42" i="1"/>
  <c r="O42" i="1" s="1"/>
  <c r="AH42" i="1"/>
  <c r="AI42" i="1" s="1"/>
  <c r="AL47" i="1"/>
  <c r="AK47" i="1"/>
  <c r="AK49" i="1"/>
  <c r="AM49" i="1" s="1"/>
  <c r="AN49" i="1" s="1"/>
  <c r="S49" i="1"/>
  <c r="T49" i="1" s="1"/>
  <c r="AL53" i="1"/>
  <c r="AM54" i="1"/>
  <c r="AN54" i="1" s="1"/>
  <c r="G72" i="1"/>
  <c r="I72" i="1" s="1"/>
  <c r="J72" i="1" s="1"/>
  <c r="AK28" i="1"/>
  <c r="AM28" i="1" s="1"/>
  <c r="AN28" i="1" s="1"/>
  <c r="B90" i="1"/>
  <c r="L90" i="1"/>
  <c r="V90" i="1"/>
  <c r="AF90" i="1"/>
  <c r="AK38" i="1"/>
  <c r="AM38" i="1" s="1"/>
  <c r="AN38" i="1" s="1"/>
  <c r="AK39" i="1"/>
  <c r="AM39" i="1" s="1"/>
  <c r="AN39" i="1" s="1"/>
  <c r="AK40" i="1"/>
  <c r="AM40" i="1" s="1"/>
  <c r="AN40" i="1" s="1"/>
  <c r="AK42" i="1"/>
  <c r="B43" i="1"/>
  <c r="D43" i="1" s="1"/>
  <c r="E43" i="1" s="1"/>
  <c r="G43" i="1"/>
  <c r="I43" i="1" s="1"/>
  <c r="J43" i="1" s="1"/>
  <c r="L43" i="1"/>
  <c r="N43" i="1" s="1"/>
  <c r="O43" i="1" s="1"/>
  <c r="Q43" i="1"/>
  <c r="S43" i="1" s="1"/>
  <c r="T43" i="1" s="1"/>
  <c r="V43" i="1"/>
  <c r="X43" i="1" s="1"/>
  <c r="Y43" i="1" s="1"/>
  <c r="AA43" i="1"/>
  <c r="AC43" i="1" s="1"/>
  <c r="AD43" i="1" s="1"/>
  <c r="AF43" i="1"/>
  <c r="AH43" i="1" s="1"/>
  <c r="AI43" i="1" s="1"/>
  <c r="D45" i="1"/>
  <c r="E45" i="1" s="1"/>
  <c r="X45" i="1"/>
  <c r="Y45" i="1" s="1"/>
  <c r="B46" i="1"/>
  <c r="D46" i="1" s="1"/>
  <c r="E46" i="1" s="1"/>
  <c r="V46" i="1"/>
  <c r="X46" i="1" s="1"/>
  <c r="Y46" i="1" s="1"/>
  <c r="D47" i="1"/>
  <c r="E47" i="1" s="1"/>
  <c r="X47" i="1"/>
  <c r="Y47" i="1" s="1"/>
  <c r="D48" i="1"/>
  <c r="E48" i="1" s="1"/>
  <c r="AK48" i="1"/>
  <c r="AM48" i="1" s="1"/>
  <c r="AN48" i="1" s="1"/>
  <c r="AM53" i="1"/>
  <c r="AN53" i="1" s="1"/>
  <c r="X53" i="1"/>
  <c r="Y53" i="1" s="1"/>
  <c r="AK56" i="1"/>
  <c r="AM56" i="1" s="1"/>
  <c r="AN56" i="1" s="1"/>
  <c r="D57" i="1"/>
  <c r="E57" i="1" s="1"/>
  <c r="AL57" i="1"/>
  <c r="AM57" i="1" s="1"/>
  <c r="AN57" i="1" s="1"/>
  <c r="D38" i="1"/>
  <c r="E38" i="1" s="1"/>
  <c r="I38" i="1"/>
  <c r="J38" i="1" s="1"/>
  <c r="N38" i="1"/>
  <c r="O38" i="1" s="1"/>
  <c r="S38" i="1"/>
  <c r="T38" i="1" s="1"/>
  <c r="X38" i="1"/>
  <c r="Y38" i="1" s="1"/>
  <c r="AC38" i="1"/>
  <c r="AD38" i="1" s="1"/>
  <c r="AH38" i="1"/>
  <c r="AI38" i="1" s="1"/>
  <c r="N45" i="1"/>
  <c r="O45" i="1" s="1"/>
  <c r="AH45" i="1"/>
  <c r="AI45" i="1" s="1"/>
  <c r="L46" i="1"/>
  <c r="N46" i="1" s="1"/>
  <c r="O46" i="1" s="1"/>
  <c r="AF46" i="1"/>
  <c r="AH46" i="1" s="1"/>
  <c r="AI46" i="1" s="1"/>
  <c r="N47" i="1"/>
  <c r="O47" i="1" s="1"/>
  <c r="AH47" i="1"/>
  <c r="AI47" i="1" s="1"/>
  <c r="N48" i="1"/>
  <c r="N53" i="1"/>
  <c r="O53" i="1" s="1"/>
  <c r="D53" i="1"/>
  <c r="E53" i="1" s="1"/>
  <c r="AM55" i="1"/>
  <c r="AN55" i="1" s="1"/>
  <c r="AK64" i="1"/>
  <c r="AL63" i="1"/>
  <c r="AL64" i="1" s="1"/>
  <c r="AC63" i="1"/>
  <c r="AD63" i="1" s="1"/>
  <c r="J64" i="1"/>
  <c r="J68" i="1"/>
  <c r="AD64" i="1"/>
  <c r="AD68" i="1"/>
  <c r="AM61" i="1"/>
  <c r="AN61" i="1" s="1"/>
  <c r="I19" i="1" l="1"/>
  <c r="J19" i="1" s="1"/>
  <c r="G21" i="1"/>
  <c r="AM45" i="1"/>
  <c r="AN45" i="1" s="1"/>
  <c r="AK46" i="1"/>
  <c r="AM46" i="1" s="1"/>
  <c r="AN46" i="1" s="1"/>
  <c r="AN64" i="1"/>
  <c r="AM24" i="1"/>
  <c r="AN24" i="1" s="1"/>
  <c r="AK72" i="1"/>
  <c r="V21" i="1"/>
  <c r="X19" i="1"/>
  <c r="Y19" i="1" s="1"/>
  <c r="AK66" i="1"/>
  <c r="AM66" i="1" s="1"/>
  <c r="AN66" i="1" s="1"/>
  <c r="AM22" i="1"/>
  <c r="AN22" i="1" s="1"/>
  <c r="AM47" i="1"/>
  <c r="AN47" i="1" s="1"/>
  <c r="AF21" i="1"/>
  <c r="AH19" i="1"/>
  <c r="AI19" i="1" s="1"/>
  <c r="L21" i="1"/>
  <c r="N19" i="1"/>
  <c r="O19" i="1" s="1"/>
  <c r="AK65" i="1"/>
  <c r="AK19" i="1"/>
  <c r="AM13" i="1"/>
  <c r="AN13" i="1" s="1"/>
  <c r="AM42" i="1"/>
  <c r="AN42" i="1" s="1"/>
  <c r="AK43" i="1"/>
  <c r="AM43" i="1" s="1"/>
  <c r="AN43" i="1" s="1"/>
  <c r="AC19" i="1"/>
  <c r="AD19" i="1" s="1"/>
  <c r="AA21" i="1"/>
  <c r="B21" i="1"/>
  <c r="D19" i="1"/>
  <c r="AL66" i="1"/>
  <c r="AL23" i="1"/>
  <c r="AL72" i="1"/>
  <c r="AL25" i="1"/>
  <c r="AM63" i="1"/>
  <c r="AN63" i="1" s="1"/>
  <c r="S19" i="1"/>
  <c r="T19" i="1" s="1"/>
  <c r="Q21" i="1"/>
  <c r="AL65" i="1"/>
  <c r="AL19" i="1"/>
  <c r="AL21" i="1" s="1"/>
  <c r="AL26" i="1" s="1"/>
  <c r="AL29" i="1" s="1"/>
  <c r="AL43" i="1"/>
  <c r="D21" i="1" l="1"/>
  <c r="E21" i="1" s="1"/>
  <c r="E19" i="1"/>
  <c r="AL30" i="1"/>
  <c r="AL32" i="1"/>
  <c r="AL33" i="1" s="1"/>
  <c r="AM19" i="1"/>
  <c r="AN19" i="1" s="1"/>
  <c r="AK21" i="1"/>
  <c r="AM72" i="1"/>
  <c r="AN72" i="1" s="1"/>
  <c r="AH21" i="1"/>
  <c r="AI21" i="1" s="1"/>
  <c r="AF26" i="1"/>
  <c r="AF25" i="1"/>
  <c r="AI25" i="1" s="1"/>
  <c r="AF23" i="1"/>
  <c r="AI23" i="1" s="1"/>
  <c r="B26" i="1"/>
  <c r="B25" i="1"/>
  <c r="E25" i="1" s="1"/>
  <c r="B23" i="1"/>
  <c r="E23" i="1" s="1"/>
  <c r="I21" i="1"/>
  <c r="J21" i="1" s="1"/>
  <c r="G26" i="1"/>
  <c r="G25" i="1"/>
  <c r="J25" i="1" s="1"/>
  <c r="G23" i="1"/>
  <c r="J23" i="1" s="1"/>
  <c r="AM65" i="1"/>
  <c r="AN65" i="1" s="1"/>
  <c r="S21" i="1"/>
  <c r="T21" i="1" s="1"/>
  <c r="Q26" i="1"/>
  <c r="Q23" i="1"/>
  <c r="T23" i="1" s="1"/>
  <c r="Q25" i="1"/>
  <c r="T25" i="1" s="1"/>
  <c r="AC21" i="1"/>
  <c r="AD21" i="1" s="1"/>
  <c r="AA26" i="1"/>
  <c r="AA25" i="1"/>
  <c r="AD25" i="1" s="1"/>
  <c r="AA23" i="1"/>
  <c r="AD23" i="1" s="1"/>
  <c r="N21" i="1"/>
  <c r="O21" i="1" s="1"/>
  <c r="L26" i="1"/>
  <c r="L23" i="1"/>
  <c r="O23" i="1" s="1"/>
  <c r="L25" i="1"/>
  <c r="O25" i="1" s="1"/>
  <c r="X21" i="1"/>
  <c r="Y21" i="1" s="1"/>
  <c r="V26" i="1"/>
  <c r="V23" i="1"/>
  <c r="Y23" i="1" s="1"/>
  <c r="V25" i="1"/>
  <c r="Y25" i="1" s="1"/>
  <c r="I26" i="1" l="1"/>
  <c r="J26" i="1" s="1"/>
  <c r="G29" i="1"/>
  <c r="D26" i="1"/>
  <c r="E26" i="1" s="1"/>
  <c r="B29" i="1"/>
  <c r="AM21" i="1"/>
  <c r="AN21" i="1" s="1"/>
  <c r="AK26" i="1"/>
  <c r="AK23" i="1"/>
  <c r="AN23" i="1" s="1"/>
  <c r="AK25" i="1"/>
  <c r="AN25" i="1" s="1"/>
  <c r="X26" i="1"/>
  <c r="Y26" i="1" s="1"/>
  <c r="V29" i="1"/>
  <c r="N26" i="1"/>
  <c r="O26" i="1" s="1"/>
  <c r="L29" i="1"/>
  <c r="AC26" i="1"/>
  <c r="AD26" i="1" s="1"/>
  <c r="AA29" i="1"/>
  <c r="S26" i="1"/>
  <c r="T26" i="1" s="1"/>
  <c r="Q29" i="1"/>
  <c r="AH26" i="1"/>
  <c r="AI26" i="1" s="1"/>
  <c r="AF29" i="1"/>
  <c r="AF32" i="1" l="1"/>
  <c r="AF30" i="1"/>
  <c r="AI30" i="1" s="1"/>
  <c r="AH29" i="1"/>
  <c r="AI29" i="1" s="1"/>
  <c r="AA32" i="1"/>
  <c r="AC29" i="1"/>
  <c r="AD29" i="1" s="1"/>
  <c r="AA30" i="1"/>
  <c r="AD30" i="1" s="1"/>
  <c r="V32" i="1"/>
  <c r="X29" i="1"/>
  <c r="Y29" i="1" s="1"/>
  <c r="V30" i="1"/>
  <c r="Y30" i="1" s="1"/>
  <c r="AM26" i="1"/>
  <c r="AN26" i="1" s="1"/>
  <c r="AK29" i="1"/>
  <c r="G32" i="1"/>
  <c r="I29" i="1"/>
  <c r="J29" i="1" s="1"/>
  <c r="G30" i="1"/>
  <c r="J30" i="1" s="1"/>
  <c r="Q32" i="1"/>
  <c r="S29" i="1"/>
  <c r="T29" i="1" s="1"/>
  <c r="Q30" i="1"/>
  <c r="T30" i="1" s="1"/>
  <c r="L32" i="1"/>
  <c r="L30" i="1"/>
  <c r="O30" i="1" s="1"/>
  <c r="N29" i="1"/>
  <c r="O29" i="1" s="1"/>
  <c r="B32" i="1"/>
  <c r="D29" i="1"/>
  <c r="E29" i="1" s="1"/>
  <c r="B30" i="1"/>
  <c r="E30" i="1" s="1"/>
  <c r="Q77" i="1" l="1"/>
  <c r="S32" i="1"/>
  <c r="T32" i="1" s="1"/>
  <c r="Q33" i="1"/>
  <c r="T33" i="1" s="1"/>
  <c r="Q34" i="1"/>
  <c r="AK32" i="1"/>
  <c r="AM29" i="1"/>
  <c r="AN29" i="1" s="1"/>
  <c r="AK30" i="1"/>
  <c r="AN30" i="1" s="1"/>
  <c r="V77" i="1"/>
  <c r="V33" i="1"/>
  <c r="Y33" i="1" s="1"/>
  <c r="X32" i="1"/>
  <c r="Y32" i="1" s="1"/>
  <c r="L77" i="1"/>
  <c r="L34" i="1"/>
  <c r="L33" i="1"/>
  <c r="O33" i="1" s="1"/>
  <c r="N32" i="1"/>
  <c r="O32" i="1" s="1"/>
  <c r="B77" i="1"/>
  <c r="B34" i="1"/>
  <c r="B33" i="1"/>
  <c r="E33" i="1" s="1"/>
  <c r="D32" i="1"/>
  <c r="E32" i="1" s="1"/>
  <c r="AF33" i="1"/>
  <c r="AI33" i="1" s="1"/>
  <c r="AH32" i="1"/>
  <c r="AI32" i="1" s="1"/>
  <c r="AF77" i="1"/>
  <c r="AF34" i="1"/>
  <c r="G77" i="1"/>
  <c r="I32" i="1"/>
  <c r="J32" i="1" s="1"/>
  <c r="G34" i="1"/>
  <c r="G33" i="1"/>
  <c r="J33" i="1" s="1"/>
  <c r="AA77" i="1"/>
  <c r="AA34" i="1"/>
  <c r="AC32" i="1"/>
  <c r="AD32" i="1" s="1"/>
  <c r="AA33" i="1"/>
  <c r="AD33" i="1" s="1"/>
  <c r="AM32" i="1" l="1"/>
  <c r="AN32" i="1" s="1"/>
  <c r="AK33" i="1"/>
  <c r="AN33" i="1" s="1"/>
</calcChain>
</file>

<file path=xl/sharedStrings.xml><?xml version="1.0" encoding="utf-8"?>
<sst xmlns="http://schemas.openxmlformats.org/spreadsheetml/2006/main" count="123" uniqueCount="81">
  <si>
    <t>REGION II</t>
  </si>
  <si>
    <t>(In Thousand)</t>
  </si>
  <si>
    <t xml:space="preserve">       B A T A N E L C O</t>
  </si>
  <si>
    <t xml:space="preserve">       C A G E L C O  I</t>
  </si>
  <si>
    <t xml:space="preserve">       C A G E L C O     I  I </t>
  </si>
  <si>
    <t xml:space="preserve">      I S E L C O     I</t>
  </si>
  <si>
    <t xml:space="preserve">      I S E L C O     I   I</t>
  </si>
  <si>
    <t>N U V E L C O</t>
  </si>
  <si>
    <t xml:space="preserve">        Q U I R E L C O</t>
  </si>
  <si>
    <t xml:space="preserve">       T O T A L</t>
  </si>
  <si>
    <t>BATANELCO</t>
  </si>
  <si>
    <t>CAGELCO I</t>
  </si>
  <si>
    <t>CAGELCO II</t>
  </si>
  <si>
    <t>ISELCO I</t>
  </si>
  <si>
    <t>NUVELCO</t>
  </si>
  <si>
    <t>QUIRELCO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</si>
  <si>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</si>
  <si>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</si>
  <si>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</si>
  <si>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</si>
  <si>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</si>
  <si>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</si>
  <si>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</si>
  <si>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</si>
  <si>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</si>
  <si>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</si>
  <si>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</si>
  <si>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</si>
  <si>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</si>
  <si>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</si>
  <si>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</si>
  <si>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</si>
  <si>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</si>
  <si>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</si>
  <si>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</si>
  <si>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</si>
  <si>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</si>
  <si>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</si>
  <si>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</si>
  <si>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</si>
  <si>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</si>
  <si>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</si>
  <si>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</si>
  <si>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</si>
  <si>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</si>
  <si>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</si>
  <si>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</si>
  <si>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</si>
  <si>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</si>
  <si>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</si>
  <si>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</si>
  <si>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</si>
  <si>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</si>
  <si>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</si>
  <si>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</si>
  <si>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</si>
  <si>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</si>
  <si>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</si>
  <si>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</si>
  <si>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</si>
  <si>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</si>
  <si>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</si>
  <si>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</si>
  <si>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</si>
  <si>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</si>
  <si>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</si>
  <si>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</si>
  <si>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</si>
  <si>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</si>
  <si>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</si>
  <si>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</si>
  <si>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</si>
  <si>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>ok</t>
  </si>
  <si>
    <t xml:space="preserve">  2023 Perf. Assessment Rating/Class</t>
  </si>
  <si>
    <t>AAA - Small</t>
  </si>
  <si>
    <t>AAA - Mega Large</t>
  </si>
  <si>
    <t>AAA - Extra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</si>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</sst>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i/>
      <sz val="12"/>
      <color theme="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2" applyNumberFormat="1" applyFont="1" applyFill="1"/>
    <xf numFmtId="164" fontId="7" fillId="0" borderId="0" xfId="0" applyNumberFormat="1" applyFont="1" applyFill="1"/>
    <xf numFmtId="164" fontId="2" fillId="0" borderId="0" xfId="2" applyNumberFormat="1" applyFont="1" applyFill="1" applyAlignment="1">
      <alignment horizontal="left"/>
    </xf>
    <xf numFmtId="43" fontId="2" fillId="0" borderId="0" xfId="2" applyFont="1" applyFill="1" applyAlignment="1">
      <alignment horizontal="left"/>
    </xf>
    <xf numFmtId="164" fontId="8" fillId="0" borderId="0" xfId="2" applyNumberFormat="1" applyFont="1" applyFill="1"/>
    <xf numFmtId="43" fontId="2" fillId="0" borderId="0" xfId="2" applyFont="1" applyFill="1"/>
    <xf numFmtId="43" fontId="7" fillId="0" borderId="0" xfId="0" applyNumberFormat="1" applyFont="1" applyFill="1"/>
    <xf numFmtId="43" fontId="1" fillId="0" borderId="0" xfId="2" applyFont="1" applyFill="1" applyAlignment="1">
      <alignment horizontal="left"/>
    </xf>
    <xf numFmtId="164" fontId="2" fillId="0" borderId="0" xfId="2" applyNumberFormat="1" applyFont="1" applyFill="1" applyAlignment="1">
      <alignment horizontal="right"/>
    </xf>
    <xf numFmtId="43" fontId="7" fillId="0" borderId="0" xfId="0" applyNumberFormat="1" applyFont="1" applyFill="1" applyAlignment="1">
      <alignment horizontal="right"/>
    </xf>
    <xf numFmtId="164" fontId="2" fillId="0" borderId="0" xfId="3" applyNumberFormat="1" applyFont="1" applyFill="1"/>
    <xf numFmtId="43" fontId="2" fillId="0" borderId="0" xfId="3" applyFont="1" applyFill="1"/>
    <xf numFmtId="43" fontId="5" fillId="0" borderId="0" xfId="2" applyFont="1" applyFill="1"/>
    <xf numFmtId="164" fontId="5" fillId="0" borderId="0" xfId="2" applyNumberFormat="1" applyFont="1" applyFill="1"/>
    <xf numFmtId="164" fontId="9" fillId="0" borderId="0" xfId="2" applyNumberFormat="1" applyFont="1" applyFill="1"/>
    <xf numFmtId="164" fontId="3" fillId="0" borderId="0" xfId="2" applyNumberFormat="1" applyFont="1" applyFill="1"/>
    <xf numFmtId="10" fontId="3" fillId="0" borderId="0" xfId="1" applyNumberFormat="1" applyFont="1" applyFill="1"/>
    <xf numFmtId="43" fontId="9" fillId="0" borderId="0" xfId="2" applyFont="1" applyFill="1"/>
    <xf numFmtId="164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/>
    <xf numFmtId="43" fontId="2" fillId="0" borderId="0" xfId="2" applyNumberFormat="1" applyFont="1" applyFill="1" applyAlignment="1">
      <alignment horizontal="left"/>
    </xf>
    <xf numFmtId="164" fontId="7" fillId="0" borderId="0" xfId="2" applyNumberFormat="1" applyFont="1" applyFill="1"/>
    <xf numFmtId="43" fontId="7" fillId="0" borderId="0" xfId="2" applyFont="1" applyFill="1" applyAlignment="1">
      <alignment horizontal="left"/>
    </xf>
    <xf numFmtId="43" fontId="7" fillId="0" borderId="0" xfId="2" applyNumberFormat="1" applyFont="1" applyFill="1" applyAlignment="1">
      <alignment horizontal="left" indent="1"/>
    </xf>
    <xf numFmtId="43" fontId="7" fillId="0" borderId="0" xfId="2" applyFont="1" applyFill="1" applyAlignment="1">
      <alignment horizontal="right"/>
    </xf>
    <xf numFmtId="43" fontId="7" fillId="0" borderId="0" xfId="2" applyFont="1" applyFill="1"/>
    <xf numFmtId="164" fontId="7" fillId="0" borderId="0" xfId="2" applyNumberFormat="1" applyFont="1" applyFill="1" applyAlignment="1">
      <alignment horizontal="right"/>
    </xf>
    <xf numFmtId="43" fontId="7" fillId="0" borderId="0" xfId="2" applyFont="1" applyFill="1" applyAlignment="1">
      <alignment horizontal="center"/>
    </xf>
    <xf numFmtId="165" fontId="7" fillId="0" borderId="0" xfId="2" applyNumberFormat="1" applyFont="1" applyFill="1" applyAlignment="1">
      <alignment horizontal="right"/>
    </xf>
    <xf numFmtId="43" fontId="2" fillId="0" borderId="0" xfId="2" applyFont="1" applyFill="1" applyAlignment="1">
      <alignment horizontal="center"/>
    </xf>
    <xf numFmtId="43" fontId="2" fillId="0" borderId="0" xfId="2" applyFont="1" applyFill="1" applyAlignment="1">
      <alignment horizontal="center"/>
    </xf>
    <xf numFmtId="39" fontId="2" fillId="0" borderId="0" xfId="0" applyNumberFormat="1" applyFont="1"/>
    <xf numFmtId="0" fontId="10" fillId="0" borderId="0" xfId="0" applyFont="1"/>
    <xf numFmtId="43" fontId="10" fillId="0" borderId="0" xfId="0" applyNumberFormat="1" applyFont="1"/>
    <xf numFmtId="0" fontId="11" fillId="0" borderId="0" xfId="0" applyFont="1"/>
    <xf numFmtId="2" fontId="2" fillId="0" borderId="0" xfId="1" applyNumberFormat="1" applyFont="1" applyAlignment="1">
      <alignment horizontal="center"/>
    </xf>
    <xf numFmtId="43" fontId="2" fillId="0" borderId="0" xfId="0" applyNumberFormat="1" applyFont="1"/>
    <xf numFmtId="43" fontId="12" fillId="0" borderId="0" xfId="0" applyNumberFormat="1" applyFont="1"/>
    <xf numFmtId="0" fontId="12" fillId="0" borderId="0" xfId="0" applyFont="1"/>
  </cellXfs>
  <cellStyles count="4">
    <cellStyle name="Comma 13 2" xfId="2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anned\ECs'%20Monthly%20Statistical%20Reports\3Q%20MFSR%202023\region%202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BATANEL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CAGELCO%201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CAGELCO%202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ISELCO%201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ISELCO%202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NUVELCO_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2\QUIRELCO_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2">
          <cell r="B2" t="str">
            <v>Financial Profile as of September 30, 2024</v>
          </cell>
        </row>
        <row r="3">
          <cell r="B3" t="str">
            <v>With Comparative Figures as of September 30, 2023</v>
          </cell>
        </row>
        <row r="5">
          <cell r="B5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26">
          <cell r="X26">
            <v>35644.748240000001</v>
          </cell>
          <cell r="Y26">
            <v>374355.57193000033</v>
          </cell>
          <cell r="Z26">
            <v>484010.98739999998</v>
          </cell>
          <cell r="AA26">
            <v>328479.82065999985</v>
          </cell>
          <cell r="AB26">
            <v>83279.177513518633</v>
          </cell>
          <cell r="AC26">
            <v>42435.988440000001</v>
          </cell>
          <cell r="AD26">
            <v>27181.808359999999</v>
          </cell>
        </row>
        <row r="27">
          <cell r="X27">
            <v>36443.675190000002</v>
          </cell>
          <cell r="Y27">
            <v>392260.83428999997</v>
          </cell>
          <cell r="Z27">
            <v>505178.99338999996</v>
          </cell>
          <cell r="AA27">
            <v>328641.15016999957</v>
          </cell>
          <cell r="AB27">
            <v>84432.280019999977</v>
          </cell>
          <cell r="AC27">
            <v>42435.988760000051</v>
          </cell>
          <cell r="AD27">
            <v>27181.808359999999</v>
          </cell>
        </row>
        <row r="28">
          <cell r="X28">
            <v>-0.82659900488658922</v>
          </cell>
          <cell r="Y28">
            <v>-7.2195785650404316</v>
          </cell>
          <cell r="Z28">
            <v>-2.1978940997026255</v>
          </cell>
          <cell r="AA28">
            <v>-4.3210499221581759E-2</v>
          </cell>
          <cell r="AB28">
            <v>0</v>
          </cell>
          <cell r="AC28">
            <v>0</v>
          </cell>
          <cell r="AD28">
            <v>0</v>
          </cell>
        </row>
        <row r="29">
          <cell r="X29">
            <v>-798.92695000000094</v>
          </cell>
          <cell r="Y29">
            <v>-17905.262359999644</v>
          </cell>
          <cell r="Z29">
            <v>-21168.005989999976</v>
          </cell>
          <cell r="AA29">
            <v>-161.32950999971945</v>
          </cell>
          <cell r="AB29">
            <v>-1153.1025064813439</v>
          </cell>
          <cell r="AC29">
            <v>-3.2000005012378097E-4</v>
          </cell>
          <cell r="AD29">
            <v>0</v>
          </cell>
        </row>
        <row r="30">
          <cell r="X30">
            <v>21787.083050000001</v>
          </cell>
          <cell r="Y30">
            <v>22493.811560000002</v>
          </cell>
          <cell r="Z30">
            <v>196953.77014999997</v>
          </cell>
          <cell r="AA30">
            <v>45561.059370000003</v>
          </cell>
          <cell r="AB30">
            <v>18972.17330351863</v>
          </cell>
          <cell r="AC30">
            <v>-5.9999999999999995E-5</v>
          </cell>
          <cell r="AD30">
            <v>0</v>
          </cell>
        </row>
        <row r="33">
          <cell r="I33">
            <v>-2.2934198261068364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ANELCO"/>
      <sheetName val="CAGELCO1"/>
      <sheetName val="CAGELCO2"/>
      <sheetName val="ISELCO1"/>
      <sheetName val="ISELCO2"/>
      <sheetName val="NUVELCO"/>
      <sheetName val="QUIREL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O56">
            <v>138215104.255</v>
          </cell>
        </row>
        <row r="58">
          <cell r="O58">
            <v>121717162.54000002</v>
          </cell>
        </row>
        <row r="59">
          <cell r="O59">
            <v>338224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5">
          <cell r="A15" t="str">
            <v>BATANELCO</v>
          </cell>
          <cell r="N15">
            <v>99.647678694552368</v>
          </cell>
          <cell r="P15">
            <v>749.48721999999975</v>
          </cell>
          <cell r="S15">
            <v>3406.73621</v>
          </cell>
        </row>
        <row r="16">
          <cell r="A16" t="str">
            <v>CAGELCO I</v>
          </cell>
          <cell r="N16">
            <v>100</v>
          </cell>
          <cell r="P16">
            <v>163051.10785999996</v>
          </cell>
          <cell r="S16">
            <v>566369.97855</v>
          </cell>
        </row>
        <row r="17">
          <cell r="A17" t="str">
            <v>CAGELCO II</v>
          </cell>
          <cell r="N17">
            <v>100</v>
          </cell>
          <cell r="P17">
            <v>107290.32933000001</v>
          </cell>
          <cell r="S17">
            <v>384129.09623000002</v>
          </cell>
        </row>
        <row r="18">
          <cell r="A18" t="str">
            <v>ISELCO I</v>
          </cell>
          <cell r="N18">
            <v>95.998200451218523</v>
          </cell>
          <cell r="P18">
            <v>242569.26224000001</v>
          </cell>
          <cell r="S18">
            <v>285560.50452999998</v>
          </cell>
        </row>
        <row r="19">
          <cell r="A19" t="str">
            <v>ISELCO II</v>
          </cell>
          <cell r="N19">
            <v>95.201305816963838</v>
          </cell>
          <cell r="P19">
            <v>-12226.859990000003</v>
          </cell>
          <cell r="S19">
            <v>411853.70850000001</v>
          </cell>
        </row>
        <row r="20">
          <cell r="A20" t="str">
            <v>NUVELCO</v>
          </cell>
          <cell r="N20">
            <v>87.604316941477506</v>
          </cell>
          <cell r="P20">
            <v>56609.227939999997</v>
          </cell>
          <cell r="S20">
            <v>246433.42113</v>
          </cell>
        </row>
        <row r="21">
          <cell r="A21" t="str">
            <v>QUIRELCO</v>
          </cell>
          <cell r="N21">
            <v>100</v>
          </cell>
          <cell r="P21">
            <v>18785.9912</v>
          </cell>
          <cell r="S21">
            <v>140293.30396000002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BATANELCO"/>
    </sheetNames>
    <sheetDataSet>
      <sheetData sheetId="0">
        <row r="5">
          <cell r="U5">
            <v>119949.13296999999</v>
          </cell>
        </row>
        <row r="6">
          <cell r="U6">
            <v>4800.6073999999999</v>
          </cell>
        </row>
        <row r="7">
          <cell r="U7">
            <v>2807.0041500000002</v>
          </cell>
        </row>
        <row r="10">
          <cell r="U10">
            <v>12548.48416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15163.276739999999</v>
          </cell>
        </row>
        <row r="16">
          <cell r="U16">
            <v>80596.085179999995</v>
          </cell>
        </row>
        <row r="18">
          <cell r="U18">
            <v>25332.802920000002</v>
          </cell>
        </row>
        <row r="21">
          <cell r="U21">
            <v>10967.887210000001</v>
          </cell>
        </row>
        <row r="22">
          <cell r="U22">
            <v>1229.424</v>
          </cell>
        </row>
        <row r="25">
          <cell r="U25">
            <v>881.2330199999999</v>
          </cell>
        </row>
        <row r="31">
          <cell r="U31">
            <v>3406.74</v>
          </cell>
        </row>
        <row r="32">
          <cell r="U32">
            <v>1547.96</v>
          </cell>
        </row>
        <row r="33">
          <cell r="U33">
            <v>1253.46</v>
          </cell>
        </row>
        <row r="35">
          <cell r="U35">
            <v>15689.51</v>
          </cell>
        </row>
        <row r="38">
          <cell r="U38">
            <v>10053.44</v>
          </cell>
        </row>
        <row r="40">
          <cell r="U40">
            <v>9546.1968355555546</v>
          </cell>
        </row>
        <row r="41">
          <cell r="U41">
            <v>92.935500000000005</v>
          </cell>
        </row>
        <row r="42">
          <cell r="U42">
            <v>2774.4146199999996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  <cell r="G13">
            <v>3278307.2876799996</v>
          </cell>
          <cell r="L13">
            <v>2039747.5325199999</v>
          </cell>
          <cell r="Q13">
            <v>4234652.1880700001</v>
          </cell>
          <cell r="V13">
            <v>2802731.61473</v>
          </cell>
          <cell r="AA13">
            <v>1797767.22848</v>
          </cell>
          <cell r="AF13">
            <v>547629.62818</v>
          </cell>
        </row>
        <row r="14">
          <cell r="B14">
            <v>4002.8490600000005</v>
          </cell>
          <cell r="G14">
            <v>75123.218930000003</v>
          </cell>
          <cell r="L14">
            <v>69771.705440000005</v>
          </cell>
          <cell r="Q14">
            <v>83531.754539999994</v>
          </cell>
          <cell r="V14">
            <v>76267.708050000001</v>
          </cell>
          <cell r="AA14">
            <v>45425.74972</v>
          </cell>
          <cell r="AF14">
            <v>22218.81796</v>
          </cell>
        </row>
        <row r="15">
          <cell r="B15">
            <v>2200.18633</v>
          </cell>
          <cell r="G15">
            <v>63398.190290000006</v>
          </cell>
          <cell r="L15">
            <v>36488.738590000001</v>
          </cell>
          <cell r="Q15">
            <v>77735.777109999995</v>
          </cell>
          <cell r="V15">
            <v>49591.051830000004</v>
          </cell>
          <cell r="AA15">
            <v>29924.095379999999</v>
          </cell>
          <cell r="AF15">
            <v>10234.673579999999</v>
          </cell>
        </row>
        <row r="16">
          <cell r="B16">
            <v>9938.976709999999</v>
          </cell>
          <cell r="G16">
            <v>319452.07495000004</v>
          </cell>
          <cell r="L16">
            <v>36078.202169999997</v>
          </cell>
          <cell r="Q16">
            <v>45971.773889999997</v>
          </cell>
          <cell r="V16">
            <v>236048.89086999997</v>
          </cell>
          <cell r="AA16">
            <v>177622.49277000001</v>
          </cell>
          <cell r="AF16">
            <v>11405.510679999999</v>
          </cell>
        </row>
        <row r="17">
          <cell r="B17">
            <v>0</v>
          </cell>
          <cell r="G17">
            <v>6432.6779299999998</v>
          </cell>
          <cell r="L17">
            <v>6095.2706600000001</v>
          </cell>
          <cell r="Q17">
            <v>9243.6514999999999</v>
          </cell>
          <cell r="V17">
            <v>0</v>
          </cell>
          <cell r="AA17">
            <v>0</v>
          </cell>
          <cell r="AF17">
            <v>-0.18467</v>
          </cell>
        </row>
        <row r="18">
          <cell r="B18">
            <v>0</v>
          </cell>
          <cell r="G18">
            <v>-0.50841000000000003</v>
          </cell>
          <cell r="L18">
            <v>131.46297000000001</v>
          </cell>
          <cell r="Q18">
            <v>18164.547859999999</v>
          </cell>
          <cell r="V18">
            <v>-6256.9190099999996</v>
          </cell>
          <cell r="AA18">
            <v>0</v>
          </cell>
          <cell r="AF18">
            <v>360.96325000000002</v>
          </cell>
        </row>
        <row r="19">
          <cell r="B19">
            <v>78768.612810000006</v>
          </cell>
          <cell r="G19">
            <v>2813901.63399</v>
          </cell>
          <cell r="L19">
            <v>1891182.1526900001</v>
          </cell>
          <cell r="Q19">
            <v>4000004.6831700001</v>
          </cell>
          <cell r="V19">
            <v>2447080.8829900003</v>
          </cell>
          <cell r="AA19">
            <v>1544794.8906100001</v>
          </cell>
          <cell r="AF19">
            <v>503409.84737999999</v>
          </cell>
        </row>
        <row r="20">
          <cell r="B20">
            <v>14461.46139</v>
          </cell>
          <cell r="G20">
            <v>94961.505319999997</v>
          </cell>
          <cell r="L20">
            <v>102987.39689999999</v>
          </cell>
          <cell r="Q20">
            <v>81237.086990000011</v>
          </cell>
          <cell r="V20">
            <v>49508.044699999999</v>
          </cell>
          <cell r="AA20">
            <v>90950.054230000009</v>
          </cell>
          <cell r="AF20">
            <v>16882.58222</v>
          </cell>
        </row>
        <row r="21">
          <cell r="B21">
            <v>93230.074200000003</v>
          </cell>
          <cell r="G21">
            <v>2908863.13931</v>
          </cell>
          <cell r="L21">
            <v>1994169.5495900002</v>
          </cell>
          <cell r="Q21">
            <v>4081241.7701600003</v>
          </cell>
          <cell r="V21">
            <v>2496588.9276900003</v>
          </cell>
          <cell r="AA21">
            <v>1635744.94484</v>
          </cell>
          <cell r="AF21">
            <v>520292.42959999997</v>
          </cell>
        </row>
        <row r="22">
          <cell r="B22">
            <v>63136.800870000006</v>
          </cell>
          <cell r="G22">
            <v>2499107.7462300002</v>
          </cell>
          <cell r="L22">
            <v>1622633.84675</v>
          </cell>
          <cell r="Q22">
            <v>3604089.2969499999</v>
          </cell>
          <cell r="V22">
            <v>2067705.6194</v>
          </cell>
          <cell r="AA22">
            <v>1358263.7095299999</v>
          </cell>
          <cell r="AF22">
            <v>385457.53135999996</v>
          </cell>
        </row>
        <row r="23">
          <cell r="B23">
            <v>68</v>
          </cell>
          <cell r="G23">
            <v>86</v>
          </cell>
          <cell r="L23">
            <v>81</v>
          </cell>
          <cell r="Q23">
            <v>88</v>
          </cell>
          <cell r="V23">
            <v>83</v>
          </cell>
          <cell r="AA23">
            <v>83</v>
          </cell>
          <cell r="AF23">
            <v>74</v>
          </cell>
        </row>
        <row r="24">
          <cell r="B24">
            <v>21910.33339</v>
          </cell>
          <cell r="G24">
            <v>238057.28809000002</v>
          </cell>
          <cell r="L24">
            <v>208653.00261999998</v>
          </cell>
          <cell r="Q24">
            <v>291403.87696000002</v>
          </cell>
          <cell r="V24">
            <v>304928.09824999998</v>
          </cell>
          <cell r="AA24">
            <v>214954.89713</v>
          </cell>
          <cell r="AF24">
            <v>83816.132419999994</v>
          </cell>
        </row>
        <row r="25">
          <cell r="B25">
            <v>24</v>
          </cell>
          <cell r="G25">
            <v>8</v>
          </cell>
          <cell r="L25">
            <v>10</v>
          </cell>
          <cell r="Q25">
            <v>7</v>
          </cell>
          <cell r="V25">
            <v>12</v>
          </cell>
          <cell r="AA25">
            <v>13</v>
          </cell>
          <cell r="AF25">
            <v>16</v>
          </cell>
        </row>
        <row r="26">
          <cell r="B26">
            <v>8182.9399399999966</v>
          </cell>
          <cell r="G26">
            <v>171698.10498999982</v>
          </cell>
          <cell r="L26">
            <v>162882.70022000017</v>
          </cell>
          <cell r="Q26">
            <v>185748.59625000041</v>
          </cell>
          <cell r="V26">
            <v>123955.21004000033</v>
          </cell>
          <cell r="AA26">
            <v>62526.338180000137</v>
          </cell>
          <cell r="AF26">
            <v>51018.765820000015</v>
          </cell>
        </row>
        <row r="27">
          <cell r="B27">
            <v>10363.11096</v>
          </cell>
          <cell r="G27">
            <v>51683.912989999997</v>
          </cell>
          <cell r="L27">
            <v>59767.489529999992</v>
          </cell>
          <cell r="Q27">
            <v>55966.909970000001</v>
          </cell>
          <cell r="V27">
            <v>32331.929499999998</v>
          </cell>
          <cell r="AA27">
            <v>50297.111669999998</v>
          </cell>
          <cell r="AF27">
            <v>9802.9437600000001</v>
          </cell>
        </row>
        <row r="28">
          <cell r="B28">
            <v>1241.4583400000001</v>
          </cell>
          <cell r="G28">
            <v>14317.68806</v>
          </cell>
          <cell r="L28">
            <v>14484.365809999999</v>
          </cell>
          <cell r="Q28">
            <v>9668.6659199999995</v>
          </cell>
          <cell r="V28">
            <v>3046.1982499999999</v>
          </cell>
          <cell r="AA28">
            <v>832.505</v>
          </cell>
          <cell r="AF28">
            <v>1614.8579999999999</v>
          </cell>
        </row>
        <row r="29">
          <cell r="B29">
            <v>-3421.6293600000035</v>
          </cell>
          <cell r="G29">
            <v>105696.50393999982</v>
          </cell>
          <cell r="L29">
            <v>88630.844880000179</v>
          </cell>
          <cell r="Q29">
            <v>120113.0203600004</v>
          </cell>
          <cell r="V29">
            <v>88577.082290000326</v>
          </cell>
          <cell r="AA29">
            <v>11396.721510000139</v>
          </cell>
          <cell r="AF29">
            <v>39600.964060000013</v>
          </cell>
        </row>
        <row r="30">
          <cell r="B30">
            <v>-4</v>
          </cell>
          <cell r="G30">
            <v>4</v>
          </cell>
          <cell r="L30">
            <v>4</v>
          </cell>
          <cell r="Q30">
            <v>3</v>
          </cell>
          <cell r="V30">
            <v>4</v>
          </cell>
          <cell r="AA30">
            <v>1</v>
          </cell>
          <cell r="AF30">
            <v>8</v>
          </cell>
        </row>
        <row r="31">
          <cell r="B31">
            <v>216.23570999999998</v>
          </cell>
          <cell r="G31">
            <v>34198.872649999998</v>
          </cell>
          <cell r="L31">
            <v>0</v>
          </cell>
          <cell r="Q31">
            <v>2327.2003</v>
          </cell>
          <cell r="V31">
            <v>12298.37347</v>
          </cell>
          <cell r="AA31">
            <v>14.54</v>
          </cell>
          <cell r="AF31">
            <v>2473.5387900000001</v>
          </cell>
        </row>
        <row r="32">
          <cell r="B32">
            <v>-3637.8650700000035</v>
          </cell>
          <cell r="G32">
            <v>71497.631289999816</v>
          </cell>
          <cell r="L32">
            <v>88630.844880000179</v>
          </cell>
          <cell r="Q32">
            <v>117785.82006000041</v>
          </cell>
          <cell r="V32">
            <v>76278.70882000032</v>
          </cell>
          <cell r="AA32">
            <v>11382.181510000139</v>
          </cell>
          <cell r="AF32">
            <v>37127.425270000014</v>
          </cell>
        </row>
        <row r="33">
          <cell r="B33">
            <v>-4</v>
          </cell>
          <cell r="G33">
            <v>2</v>
          </cell>
          <cell r="L33">
            <v>4</v>
          </cell>
          <cell r="Q33">
            <v>3</v>
          </cell>
          <cell r="V33">
            <v>3</v>
          </cell>
          <cell r="AA33">
            <v>1</v>
          </cell>
          <cell r="AF33">
            <v>7</v>
          </cell>
        </row>
        <row r="38">
          <cell r="B38">
            <v>6752.3494000000001</v>
          </cell>
          <cell r="G38">
            <v>351151.96366000001</v>
          </cell>
          <cell r="L38">
            <v>311624.0564</v>
          </cell>
          <cell r="Q38">
            <v>517553.72294999997</v>
          </cell>
          <cell r="V38">
            <v>952813.65</v>
          </cell>
          <cell r="AA38">
            <v>284301.40087000001</v>
          </cell>
          <cell r="AF38">
            <v>167985.48002000002</v>
          </cell>
        </row>
        <row r="39">
          <cell r="B39">
            <v>1329.6796899999999</v>
          </cell>
          <cell r="G39">
            <v>50.753219999999999</v>
          </cell>
          <cell r="L39">
            <v>1387.9811200000001</v>
          </cell>
          <cell r="Q39">
            <v>0</v>
          </cell>
          <cell r="V39">
            <v>0</v>
          </cell>
          <cell r="AA39">
            <v>0</v>
          </cell>
          <cell r="AF39">
            <v>0</v>
          </cell>
        </row>
        <row r="40">
          <cell r="B40">
            <v>591.42660000000001</v>
          </cell>
          <cell r="G40">
            <v>512738.5134</v>
          </cell>
          <cell r="L40">
            <v>-8286.78521</v>
          </cell>
          <cell r="Q40">
            <v>19532.90841</v>
          </cell>
          <cell r="V40">
            <v>56066.63</v>
          </cell>
          <cell r="AA40">
            <v>-215.24770999999998</v>
          </cell>
          <cell r="AF40">
            <v>37663.121169999969</v>
          </cell>
        </row>
        <row r="42">
          <cell r="B42">
            <v>11766.55</v>
          </cell>
          <cell r="G42">
            <v>282676.36</v>
          </cell>
          <cell r="L42">
            <v>206527.3</v>
          </cell>
          <cell r="Q42">
            <v>561039.80000000005</v>
          </cell>
          <cell r="V42">
            <v>420039.57</v>
          </cell>
          <cell r="AA42">
            <v>499103.14</v>
          </cell>
          <cell r="AF42">
            <v>41873.11</v>
          </cell>
        </row>
        <row r="43">
          <cell r="B43">
            <v>1.1157755003764835</v>
          </cell>
          <cell r="G43">
            <v>0.77603684363597458</v>
          </cell>
          <cell r="L43">
            <v>0.91126262949984704</v>
          </cell>
          <cell r="Q43">
            <v>1.1923903016699262</v>
          </cell>
          <cell r="V43">
            <v>1.3488113204032843</v>
          </cell>
          <cell r="AA43">
            <v>2.4986150536284359</v>
          </cell>
          <cell r="AF43">
            <v>0.68816216400207408</v>
          </cell>
        </row>
        <row r="45">
          <cell r="B45">
            <v>8314.39</v>
          </cell>
          <cell r="G45">
            <v>266845.28000000003</v>
          </cell>
          <cell r="L45">
            <v>143761.43</v>
          </cell>
          <cell r="Q45">
            <v>333885.38</v>
          </cell>
          <cell r="V45">
            <v>1017986.78</v>
          </cell>
          <cell r="AF45">
            <v>36341.21</v>
          </cell>
        </row>
        <row r="46">
          <cell r="B46">
            <v>1.1851964142762874</v>
          </cell>
          <cell r="G46">
            <v>0.96098598534733737</v>
          </cell>
          <cell r="L46">
            <v>0.79737820863990916</v>
          </cell>
          <cell r="Q46">
            <v>0.83376636160013784</v>
          </cell>
          <cell r="V46">
            <v>4.4309407171116382</v>
          </cell>
          <cell r="AA46">
            <v>0.90169375902989857</v>
          </cell>
          <cell r="AF46">
            <v>0.56568426417994588</v>
          </cell>
        </row>
        <row r="47">
          <cell r="B47">
            <v>7396.8056022222218</v>
          </cell>
          <cell r="G47">
            <v>308694.60022999998</v>
          </cell>
          <cell r="L47">
            <v>179184.5635111111</v>
          </cell>
          <cell r="Q47">
            <v>436565.78421851847</v>
          </cell>
          <cell r="V47">
            <v>166521.37695555555</v>
          </cell>
          <cell r="AA47">
            <v>101592.91076111112</v>
          </cell>
          <cell r="AF47">
            <v>43919.952608888889</v>
          </cell>
        </row>
        <row r="48">
          <cell r="B48">
            <v>195.316</v>
          </cell>
          <cell r="G48">
            <v>1227.67462</v>
          </cell>
          <cell r="L48">
            <v>30.911759999999997</v>
          </cell>
          <cell r="Q48">
            <v>4936.9585299999999</v>
          </cell>
          <cell r="V48">
            <v>5664.8305199999995</v>
          </cell>
          <cell r="AA48">
            <v>3458.2387599999997</v>
          </cell>
          <cell r="AF48">
            <v>47.558090000000014</v>
          </cell>
        </row>
        <row r="49">
          <cell r="B49">
            <v>2036.6446799999999</v>
          </cell>
          <cell r="G49">
            <v>69413.466899999999</v>
          </cell>
          <cell r="L49">
            <v>34542.965729999996</v>
          </cell>
          <cell r="Q49">
            <v>110794.04807999999</v>
          </cell>
          <cell r="V49">
            <v>47336.501470000003</v>
          </cell>
          <cell r="AA49">
            <v>20213.956859999998</v>
          </cell>
          <cell r="AF49">
            <v>16292.17873</v>
          </cell>
        </row>
        <row r="50">
          <cell r="B50">
            <v>4002.8490600000005</v>
          </cell>
          <cell r="G50">
            <v>75123.218930000003</v>
          </cell>
          <cell r="L50">
            <v>69771.705440000005</v>
          </cell>
          <cell r="Q50">
            <v>83531.754539999994</v>
          </cell>
          <cell r="V50">
            <v>76267.708050000001</v>
          </cell>
          <cell r="AA50">
            <v>45425.74972</v>
          </cell>
          <cell r="AF50">
            <v>22218.81796</v>
          </cell>
        </row>
        <row r="53">
          <cell r="B53">
            <v>31946.252239999998</v>
          </cell>
          <cell r="G53">
            <v>362449.42347000004</v>
          </cell>
          <cell r="L53">
            <v>443874.03139999998</v>
          </cell>
          <cell r="Q53">
            <v>313545.53266000003</v>
          </cell>
          <cell r="V53">
            <v>78689.677510000009</v>
          </cell>
          <cell r="AA53">
            <v>42435.988440000001</v>
          </cell>
          <cell r="AF53">
            <v>27181.808359999999</v>
          </cell>
        </row>
        <row r="54">
          <cell r="B54">
            <v>31946.252199999999</v>
          </cell>
          <cell r="G54">
            <v>380354.68528999999</v>
          </cell>
          <cell r="L54">
            <v>465005.39838999999</v>
          </cell>
          <cell r="Q54">
            <v>313706.86217000004</v>
          </cell>
          <cell r="V54">
            <v>79842.780020000006</v>
          </cell>
          <cell r="AA54">
            <v>42435.988760000051</v>
          </cell>
          <cell r="AF54">
            <v>27181.808359999999</v>
          </cell>
        </row>
        <row r="55">
          <cell r="B55">
            <v>5.0067151303579685E-8</v>
          </cell>
          <cell r="G55">
            <v>-6.0154756624569448</v>
          </cell>
          <cell r="L55">
            <v>-2.0624567736829982</v>
          </cell>
          <cell r="Q55">
            <v>-4.3210499221659711E-2</v>
          </cell>
          <cell r="V55">
            <v>0</v>
          </cell>
          <cell r="AA55">
            <v>0</v>
          </cell>
          <cell r="AF55">
            <v>0</v>
          </cell>
          <cell r="AK55">
            <v>-2.1347358581171707</v>
          </cell>
        </row>
        <row r="56">
          <cell r="B56">
            <v>3.9999998989515007E-5</v>
          </cell>
          <cell r="G56">
            <v>-17905.261819999956</v>
          </cell>
          <cell r="L56">
            <v>-21131.36699000001</v>
          </cell>
          <cell r="Q56">
            <v>-161.32951000001049</v>
          </cell>
          <cell r="V56">
            <v>-1153.102509999997</v>
          </cell>
          <cell r="AA56">
            <v>-3.2000005012378097E-4</v>
          </cell>
          <cell r="AF56">
            <v>0</v>
          </cell>
        </row>
        <row r="57">
          <cell r="B57">
            <v>22270.785039999999</v>
          </cell>
          <cell r="G57">
            <v>32087.631559999998</v>
          </cell>
          <cell r="L57">
            <v>223950.09715000002</v>
          </cell>
          <cell r="Q57">
            <v>57625.626369999998</v>
          </cell>
          <cell r="V57">
            <v>22828.944299999999</v>
          </cell>
          <cell r="AA57">
            <v>-5.9999999999999995E-5</v>
          </cell>
          <cell r="AF57">
            <v>0</v>
          </cell>
        </row>
        <row r="68">
          <cell r="B68" t="str">
            <v>100</v>
          </cell>
          <cell r="G68">
            <v>99.655355059118051</v>
          </cell>
          <cell r="L68" t="str">
            <v>100</v>
          </cell>
          <cell r="Q68">
            <v>96.147018253858718</v>
          </cell>
          <cell r="V68">
            <v>93.517628760751165</v>
          </cell>
          <cell r="AA68">
            <v>89.267197047898094</v>
          </cell>
          <cell r="AF68" t="str">
            <v>100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AGELCO 1"/>
    </sheetNames>
    <sheetDataSet>
      <sheetData sheetId="0">
        <row r="5">
          <cell r="U5">
            <v>3281053.8677499997</v>
          </cell>
        </row>
        <row r="6">
          <cell r="U6">
            <v>85643.533819999997</v>
          </cell>
        </row>
        <row r="7">
          <cell r="U7">
            <v>94689.102999999988</v>
          </cell>
        </row>
        <row r="10">
          <cell r="U10">
            <v>298981.91314000002</v>
          </cell>
        </row>
        <row r="11">
          <cell r="U11">
            <v>5615.9060200000004</v>
          </cell>
        </row>
        <row r="12">
          <cell r="U12">
            <v>-3.9366199999999996</v>
          </cell>
        </row>
        <row r="14">
          <cell r="U14">
            <v>116319.48603</v>
          </cell>
        </row>
        <row r="16">
          <cell r="U16">
            <v>2440207.3554799999</v>
          </cell>
        </row>
        <row r="18">
          <cell r="U18">
            <v>305012.97751</v>
          </cell>
        </row>
        <row r="21">
          <cell r="U21">
            <v>46578.588529999994</v>
          </cell>
        </row>
        <row r="22">
          <cell r="U22">
            <v>13403.97999</v>
          </cell>
        </row>
        <row r="25">
          <cell r="U25">
            <v>29836.355299999996</v>
          </cell>
        </row>
        <row r="31">
          <cell r="U31">
            <v>566369.98</v>
          </cell>
        </row>
        <row r="32">
          <cell r="U32">
            <v>50.65</v>
          </cell>
        </row>
        <row r="33">
          <cell r="U33">
            <v>536929.32999999996</v>
          </cell>
        </row>
        <row r="35">
          <cell r="U35">
            <v>330375.25</v>
          </cell>
        </row>
        <row r="38">
          <cell r="U38">
            <v>281236.65000000002</v>
          </cell>
        </row>
        <row r="40">
          <cell r="U40">
            <v>290916.5370088889</v>
          </cell>
        </row>
        <row r="41">
          <cell r="U41">
            <v>353.31934999999999</v>
          </cell>
        </row>
        <row r="42">
          <cell r="U42">
            <v>88905.159929999994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AGELCO 2"/>
    </sheetNames>
    <sheetDataSet>
      <sheetData sheetId="0">
        <row r="5">
          <cell r="U5">
            <v>1861173.45854</v>
          </cell>
        </row>
        <row r="6">
          <cell r="U6">
            <v>82758.064929999993</v>
          </cell>
        </row>
        <row r="7">
          <cell r="U7">
            <v>46933.064359999997</v>
          </cell>
        </row>
        <row r="10">
          <cell r="U10">
            <v>43284.302649999998</v>
          </cell>
        </row>
        <row r="11">
          <cell r="U11">
            <v>7695.1695200000013</v>
          </cell>
        </row>
        <row r="12">
          <cell r="U12">
            <v>154.11936999999998</v>
          </cell>
        </row>
        <row r="14">
          <cell r="U14">
            <v>52508.529800000004</v>
          </cell>
        </row>
        <row r="16">
          <cell r="U16">
            <v>1434860.1918000001</v>
          </cell>
        </row>
        <row r="18">
          <cell r="U18">
            <v>200609.32292000001</v>
          </cell>
        </row>
        <row r="21">
          <cell r="U21">
            <v>59903.169740000012</v>
          </cell>
        </row>
        <row r="22">
          <cell r="U22">
            <v>12952.31718</v>
          </cell>
        </row>
        <row r="25">
          <cell r="U25">
            <v>0</v>
          </cell>
        </row>
        <row r="31">
          <cell r="U31">
            <v>384129.1</v>
          </cell>
        </row>
        <row r="32">
          <cell r="U32">
            <v>1389.11</v>
          </cell>
        </row>
        <row r="33">
          <cell r="U33">
            <v>-11958.51</v>
          </cell>
        </row>
        <row r="35">
          <cell r="U35">
            <v>232581.91</v>
          </cell>
        </row>
        <row r="38">
          <cell r="U38">
            <v>155696.1</v>
          </cell>
        </row>
        <row r="40">
          <cell r="U40">
            <v>155122.78714888886</v>
          </cell>
        </row>
        <row r="41">
          <cell r="U41">
            <v>8.9030799999999992</v>
          </cell>
        </row>
        <row r="42">
          <cell r="U42">
            <v>52393.584940000001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SELCO 1"/>
    </sheetNames>
    <sheetDataSet>
      <sheetData sheetId="0">
        <row r="5">
          <cell r="U5">
            <v>4575314.3827</v>
          </cell>
        </row>
        <row r="6">
          <cell r="U6">
            <v>93238.987479999996</v>
          </cell>
        </row>
        <row r="7">
          <cell r="U7">
            <v>115854.61029</v>
          </cell>
        </row>
        <row r="10">
          <cell r="U10">
            <v>53100.628839999998</v>
          </cell>
        </row>
        <row r="11">
          <cell r="U11">
            <v>10003.090850000001</v>
          </cell>
        </row>
        <row r="12">
          <cell r="U12">
            <v>18393.879049999996</v>
          </cell>
        </row>
        <row r="14">
          <cell r="U14">
            <v>93391.050080000015</v>
          </cell>
        </row>
        <row r="16">
          <cell r="U16">
            <v>3837467.7779499991</v>
          </cell>
        </row>
        <row r="18">
          <cell r="U18">
            <v>305492.55462000001</v>
          </cell>
        </row>
        <row r="21">
          <cell r="U21">
            <v>59236.272580000004</v>
          </cell>
        </row>
        <row r="22">
          <cell r="U22">
            <v>7271.9732600000007</v>
          </cell>
        </row>
        <row r="25">
          <cell r="U25">
            <v>19315.386910000001</v>
          </cell>
        </row>
        <row r="31">
          <cell r="U31">
            <v>285560.5</v>
          </cell>
        </row>
        <row r="32">
          <cell r="U32">
            <v>0</v>
          </cell>
        </row>
        <row r="33">
          <cell r="U33">
            <v>74006.679999999993</v>
          </cell>
        </row>
        <row r="35">
          <cell r="U35">
            <v>836916.28</v>
          </cell>
        </row>
        <row r="38">
          <cell r="U38">
            <v>381254.11</v>
          </cell>
        </row>
        <row r="40">
          <cell r="U40">
            <v>412898.97103333328</v>
          </cell>
        </row>
        <row r="41">
          <cell r="U41">
            <v>6749.5683799999997</v>
          </cell>
        </row>
        <row r="42">
          <cell r="U42">
            <v>107172.52466999998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2558746.6952400003</v>
          </cell>
        </row>
        <row r="6">
          <cell r="U6">
            <v>88242.38265</v>
          </cell>
        </row>
        <row r="7">
          <cell r="U7">
            <v>76313.801559999993</v>
          </cell>
        </row>
        <row r="10">
          <cell r="U10">
            <v>189800.49525000001</v>
          </cell>
        </row>
        <row r="11">
          <cell r="U11">
            <v>0</v>
          </cell>
        </row>
        <row r="12">
          <cell r="U12">
            <v>-4745.9920099999999</v>
          </cell>
        </row>
        <row r="14">
          <cell r="U14">
            <v>59500.598899999997</v>
          </cell>
        </row>
        <row r="16">
          <cell r="U16">
            <v>1948097.8813999998</v>
          </cell>
        </row>
        <row r="18">
          <cell r="U18">
            <v>352880.24725999997</v>
          </cell>
        </row>
        <row r="21">
          <cell r="U21">
            <v>32976.663829999998</v>
          </cell>
        </row>
        <row r="22">
          <cell r="U22">
            <v>3654.9189999999999</v>
          </cell>
        </row>
        <row r="25">
          <cell r="U25">
            <v>31496.144990000001</v>
          </cell>
        </row>
        <row r="31">
          <cell r="U31">
            <v>411853.71</v>
          </cell>
        </row>
        <row r="32">
          <cell r="U32">
            <v>0</v>
          </cell>
        </row>
        <row r="33">
          <cell r="U33">
            <v>29107.48</v>
          </cell>
        </row>
        <row r="35">
          <cell r="U35">
            <v>406894.98</v>
          </cell>
        </row>
        <row r="38">
          <cell r="U38">
            <v>181980.52</v>
          </cell>
        </row>
        <row r="40">
          <cell r="U40">
            <v>282979.5151455556</v>
          </cell>
        </row>
        <row r="41">
          <cell r="U41">
            <v>10836.855509999999</v>
          </cell>
        </row>
        <row r="42">
          <cell r="U42">
            <v>72353.572459999996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1687186.5035699997</v>
          </cell>
        </row>
        <row r="6">
          <cell r="U6">
            <v>53342.80949</v>
          </cell>
        </row>
        <row r="7">
          <cell r="U7">
            <v>46206.787089999998</v>
          </cell>
        </row>
        <row r="10">
          <cell r="U10">
            <v>166372.76899999997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96108.570869999996</v>
          </cell>
        </row>
        <row r="16">
          <cell r="U16">
            <v>1239863.2093500001</v>
          </cell>
        </row>
        <row r="18">
          <cell r="U18">
            <v>210645.71192999999</v>
          </cell>
        </row>
        <row r="21">
          <cell r="U21">
            <v>63085.798840000003</v>
          </cell>
        </row>
        <row r="22">
          <cell r="U22">
            <v>511.56300000000005</v>
          </cell>
        </row>
        <row r="25">
          <cell r="U25">
            <v>0</v>
          </cell>
        </row>
        <row r="31">
          <cell r="U31">
            <v>246433.42</v>
          </cell>
        </row>
        <row r="32">
          <cell r="U32">
            <v>0</v>
          </cell>
        </row>
        <row r="33">
          <cell r="U33">
            <v>-31296.03</v>
          </cell>
        </row>
        <row r="35">
          <cell r="U35">
            <v>501963.93</v>
          </cell>
        </row>
        <row r="38">
          <cell r="U38">
            <v>143316.29</v>
          </cell>
        </row>
        <row r="40">
          <cell r="U40">
            <v>144759.7166611111</v>
          </cell>
        </row>
        <row r="41">
          <cell r="U41">
            <v>9172.9562399999995</v>
          </cell>
        </row>
        <row r="42">
          <cell r="U42">
            <v>43936.196929999998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QUIRELCO"/>
    </sheetNames>
    <sheetDataSet>
      <sheetData sheetId="0">
        <row r="5">
          <cell r="U5">
            <v>539178.00835000002</v>
          </cell>
        </row>
        <row r="6">
          <cell r="U6">
            <v>25512.20695</v>
          </cell>
        </row>
        <row r="7">
          <cell r="U7">
            <v>13130.786039999999</v>
          </cell>
        </row>
        <row r="10">
          <cell r="U10">
            <v>12799.142039999999</v>
          </cell>
        </row>
        <row r="11">
          <cell r="U11">
            <v>-3.6359999999999996E-2</v>
          </cell>
        </row>
        <row r="12">
          <cell r="U12">
            <v>1645.8135299999999</v>
          </cell>
        </row>
        <row r="14">
          <cell r="U14">
            <v>17308.337220000001</v>
          </cell>
        </row>
        <row r="16">
          <cell r="U16">
            <v>404383.59895000007</v>
          </cell>
        </row>
        <row r="18">
          <cell r="U18">
            <v>89836.005669999999</v>
          </cell>
        </row>
        <row r="21">
          <cell r="U21">
            <v>11408.406060000001</v>
          </cell>
        </row>
        <row r="22">
          <cell r="U22">
            <v>1816.3969999999999</v>
          </cell>
        </row>
        <row r="25">
          <cell r="U25">
            <v>2680.24719</v>
          </cell>
        </row>
        <row r="31">
          <cell r="U31">
            <v>140293.29999999999</v>
          </cell>
        </row>
        <row r="32">
          <cell r="U32">
            <v>0</v>
          </cell>
        </row>
        <row r="33">
          <cell r="U33">
            <v>60854.05</v>
          </cell>
        </row>
        <row r="35">
          <cell r="U35">
            <v>51728.09</v>
          </cell>
        </row>
        <row r="38">
          <cell r="U38">
            <v>34797.75</v>
          </cell>
        </row>
        <row r="40">
          <cell r="U40">
            <v>43458.392384444451</v>
          </cell>
        </row>
        <row r="41">
          <cell r="U41">
            <v>13.856019999999965</v>
          </cell>
        </row>
        <row r="42">
          <cell r="U42">
            <v>11890.902470000001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94"/>
  <sheetViews>
    <sheetView tabSelected="1" zoomScale="70" zoomScaleNormal="70" zoomScaleSheetLayoutView="80" workbookViewId="0">
      <pane xSplit="1" ySplit="10" topLeftCell="AI72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M74" sqref="AM74"/>
    </sheetView>
  </sheetViews>
  <sheetFormatPr defaultColWidth="12.5703125" defaultRowHeight="15" x14ac:dyDescent="0.2"/>
  <cols>
    <col min="1" max="1" width="43.140625" style="2" customWidth="1"/>
    <col min="2" max="2" width="14.42578125" style="2" bestFit="1" customWidth="1"/>
    <col min="3" max="3" width="12.85546875" style="2" bestFit="1" customWidth="1"/>
    <col min="4" max="4" width="13.85546875" style="2" bestFit="1" customWidth="1"/>
    <col min="5" max="5" width="10.5703125" style="2" customWidth="1"/>
    <col min="6" max="6" width="1.140625" style="2" customWidth="1"/>
    <col min="7" max="8" width="16.140625" style="2" customWidth="1"/>
    <col min="9" max="9" width="16.85546875" style="2" bestFit="1" customWidth="1"/>
    <col min="10" max="10" width="11.5703125" style="2" bestFit="1" customWidth="1"/>
    <col min="11" max="11" width="1.42578125" style="2" customWidth="1"/>
    <col min="12" max="13" width="16.140625" style="2" customWidth="1"/>
    <col min="14" max="14" width="16.85546875" style="2" bestFit="1" customWidth="1"/>
    <col min="15" max="15" width="10.5703125" style="2" bestFit="1" customWidth="1"/>
    <col min="16" max="16" width="1.42578125" style="2" customWidth="1"/>
    <col min="17" max="18" width="16.140625" style="2" customWidth="1"/>
    <col min="19" max="19" width="16.85546875" style="2" bestFit="1" customWidth="1"/>
    <col min="20" max="20" width="12.85546875" style="2" bestFit="1" customWidth="1"/>
    <col min="21" max="21" width="1.42578125" style="2" customWidth="1"/>
    <col min="22" max="23" width="16.140625" style="2" customWidth="1"/>
    <col min="24" max="24" width="16.140625" style="2" bestFit="1" customWidth="1"/>
    <col min="25" max="25" width="11" style="2" bestFit="1" customWidth="1"/>
    <col min="26" max="26" width="1.42578125" style="2" customWidth="1"/>
    <col min="27" max="27" width="16.140625" style="2" customWidth="1"/>
    <col min="28" max="28" width="16.140625" style="2" bestFit="1" customWidth="1"/>
    <col min="29" max="29" width="16.85546875" style="2" bestFit="1" customWidth="1"/>
    <col min="30" max="30" width="14.42578125" style="2" customWidth="1"/>
    <col min="31" max="31" width="1.5703125" style="2" customWidth="1"/>
    <col min="32" max="33" width="14.42578125" style="2" customWidth="1"/>
    <col min="34" max="34" width="15" style="2" bestFit="1" customWidth="1"/>
    <col min="35" max="35" width="12.85546875" style="2" bestFit="1" customWidth="1"/>
    <col min="36" max="36" width="1.5703125" style="2" customWidth="1"/>
    <col min="37" max="38" width="17.5703125" style="2" bestFit="1" customWidth="1"/>
    <col min="39" max="39" width="18.42578125" style="2" bestFit="1" customWidth="1"/>
    <col min="40" max="40" width="10.5703125" style="2" bestFit="1" customWidth="1"/>
    <col min="41" max="49" width="14.140625" style="2" customWidth="1"/>
    <col min="50" max="16384" width="12.5703125" style="2"/>
  </cols>
  <sheetData>
    <row r="1" spans="1:40" ht="13.5" customHeight="1" x14ac:dyDescent="0.25">
      <c r="A1" s="1" t="s">
        <v>0</v>
      </c>
    </row>
    <row r="2" spans="1:40" ht="19.5" customHeight="1" x14ac:dyDescent="0.25">
      <c r="A2" s="1" t="str">
        <f>'[1]DON''T DELETE'!B2</f>
        <v>Financial Profile as of September 30, 2024</v>
      </c>
    </row>
    <row r="3" spans="1:40" ht="15.75" x14ac:dyDescent="0.25">
      <c r="A3" s="1" t="str">
        <f>'[1]DON''T DELETE'!B3</f>
        <v>With Comparative Figures as of September 30, 2023</v>
      </c>
    </row>
    <row r="4" spans="1:40" ht="15.75" customHeight="1" x14ac:dyDescent="0.2">
      <c r="A4" s="3" t="s">
        <v>1</v>
      </c>
    </row>
    <row r="5" spans="1:40" ht="15.75" x14ac:dyDescent="0.25">
      <c r="B5" s="4"/>
      <c r="C5" s="4"/>
      <c r="D5" s="4"/>
      <c r="E5" s="4"/>
      <c r="F5" s="5"/>
      <c r="G5" s="5"/>
      <c r="H5" s="5"/>
      <c r="I5" s="5"/>
      <c r="J5" s="5"/>
      <c r="K5" s="6"/>
      <c r="L5" s="7"/>
      <c r="M5" s="7"/>
      <c r="N5" s="7"/>
      <c r="O5" s="7"/>
      <c r="P5" s="8"/>
      <c r="Q5" s="5"/>
      <c r="R5" s="5"/>
      <c r="S5" s="5"/>
      <c r="T5" s="5"/>
      <c r="U5" s="6"/>
      <c r="V5" s="9"/>
      <c r="W5" s="9"/>
      <c r="X5" s="9"/>
      <c r="Y5" s="9"/>
      <c r="Z5" s="8"/>
      <c r="AA5" s="4"/>
      <c r="AB5" s="4"/>
      <c r="AC5" s="4"/>
      <c r="AD5" s="4"/>
      <c r="AE5" s="6"/>
      <c r="AF5" s="7"/>
      <c r="AG5" s="7"/>
      <c r="AH5" s="7"/>
      <c r="AI5" s="7"/>
      <c r="AJ5" s="6"/>
      <c r="AK5" s="5"/>
      <c r="AL5" s="5"/>
      <c r="AM5" s="5"/>
      <c r="AN5" s="5"/>
    </row>
    <row r="6" spans="1:40" ht="15.75" x14ac:dyDescent="0.25">
      <c r="B6" s="5" t="s">
        <v>2</v>
      </c>
      <c r="C6" s="5"/>
      <c r="D6" s="5"/>
      <c r="E6" s="5"/>
      <c r="F6" s="5" t="s">
        <v>3</v>
      </c>
      <c r="G6" s="5"/>
      <c r="H6" s="5"/>
      <c r="I6" s="5"/>
      <c r="J6" s="5"/>
      <c r="K6" s="6"/>
      <c r="L6" s="5" t="s">
        <v>4</v>
      </c>
      <c r="M6" s="5"/>
      <c r="N6" s="5"/>
      <c r="O6" s="5"/>
      <c r="P6" s="8"/>
      <c r="Q6" s="5" t="s">
        <v>5</v>
      </c>
      <c r="R6" s="5"/>
      <c r="S6" s="5"/>
      <c r="T6" s="5"/>
      <c r="U6" s="6"/>
      <c r="V6" s="10" t="s">
        <v>6</v>
      </c>
      <c r="W6" s="10"/>
      <c r="X6" s="10"/>
      <c r="Y6" s="10"/>
      <c r="Z6" s="8"/>
      <c r="AA6" s="5" t="s">
        <v>7</v>
      </c>
      <c r="AB6" s="5"/>
      <c r="AC6" s="5"/>
      <c r="AD6" s="5"/>
      <c r="AE6" s="6"/>
      <c r="AF6" s="5" t="s">
        <v>8</v>
      </c>
      <c r="AG6" s="5"/>
      <c r="AH6" s="5"/>
      <c r="AI6" s="5"/>
      <c r="AJ6" s="6"/>
      <c r="AK6" s="5" t="s">
        <v>9</v>
      </c>
      <c r="AL6" s="5"/>
      <c r="AM6" s="5"/>
      <c r="AN6" s="5"/>
    </row>
    <row r="7" spans="1:40" s="11" customFormat="1" ht="9.9499999999999993" customHeight="1" x14ac:dyDescent="0.2">
      <c r="B7" s="11" t="s">
        <v>10</v>
      </c>
      <c r="C7" s="11" t="s">
        <v>10</v>
      </c>
      <c r="G7" s="11" t="s">
        <v>11</v>
      </c>
      <c r="H7" s="11" t="s">
        <v>11</v>
      </c>
      <c r="L7" s="11" t="s">
        <v>12</v>
      </c>
      <c r="M7" s="11" t="s">
        <v>12</v>
      </c>
      <c r="Q7" s="11" t="s">
        <v>13</v>
      </c>
      <c r="R7" s="11" t="s">
        <v>13</v>
      </c>
      <c r="V7" s="2"/>
      <c r="W7" s="2"/>
      <c r="X7" s="2"/>
      <c r="Y7" s="2"/>
      <c r="AA7" s="11" t="s">
        <v>14</v>
      </c>
      <c r="AB7" s="11" t="s">
        <v>14</v>
      </c>
      <c r="AF7" s="11" t="s">
        <v>15</v>
      </c>
      <c r="AG7" s="11" t="s">
        <v>15</v>
      </c>
    </row>
    <row r="8" spans="1:40" ht="20.100000000000001" customHeight="1" x14ac:dyDescent="0.2">
      <c r="B8" s="12">
        <v>2024</v>
      </c>
      <c r="C8" s="12">
        <v>2023</v>
      </c>
      <c r="D8" s="13" t="s">
        <v>16</v>
      </c>
      <c r="E8" s="13"/>
      <c r="G8" s="12">
        <v>2024</v>
      </c>
      <c r="H8" s="12">
        <v>2023</v>
      </c>
      <c r="I8" s="13" t="s">
        <v>16</v>
      </c>
      <c r="J8" s="13"/>
      <c r="K8" s="12"/>
      <c r="L8" s="12">
        <v>2024</v>
      </c>
      <c r="M8" s="12">
        <v>2023</v>
      </c>
      <c r="N8" s="13" t="s">
        <v>16</v>
      </c>
      <c r="O8" s="13"/>
      <c r="Q8" s="12">
        <v>2024</v>
      </c>
      <c r="R8" s="12">
        <v>2023</v>
      </c>
      <c r="S8" s="13" t="s">
        <v>16</v>
      </c>
      <c r="T8" s="13"/>
      <c r="U8" s="12"/>
      <c r="V8" s="12">
        <v>2024</v>
      </c>
      <c r="W8" s="12">
        <v>2023</v>
      </c>
      <c r="X8" s="13" t="s">
        <v>16</v>
      </c>
      <c r="Y8" s="13"/>
      <c r="AA8" s="12">
        <v>2024</v>
      </c>
      <c r="AB8" s="12">
        <v>2023</v>
      </c>
      <c r="AC8" s="13" t="s">
        <v>16</v>
      </c>
      <c r="AD8" s="13"/>
      <c r="AE8" s="12"/>
      <c r="AF8" s="12">
        <v>2024</v>
      </c>
      <c r="AG8" s="12">
        <v>2023</v>
      </c>
      <c r="AH8" s="13" t="s">
        <v>16</v>
      </c>
      <c r="AI8" s="13"/>
      <c r="AJ8" s="12"/>
      <c r="AK8" s="12">
        <v>2024</v>
      </c>
      <c r="AL8" s="12">
        <v>2023</v>
      </c>
      <c r="AM8" s="13" t="s">
        <v>16</v>
      </c>
      <c r="AN8" s="13"/>
    </row>
    <row r="9" spans="1:40" ht="20.100000000000001" customHeight="1" x14ac:dyDescent="0.2">
      <c r="B9" s="12" t="str">
        <f>'[1]DON''T DELETE'!$B$5</f>
        <v>September</v>
      </c>
      <c r="C9" s="12" t="str">
        <f>'[1]DON''T DELETE'!$B$5</f>
        <v>September</v>
      </c>
      <c r="D9" s="12" t="s">
        <v>17</v>
      </c>
      <c r="E9" s="12" t="s">
        <v>18</v>
      </c>
      <c r="G9" s="12" t="str">
        <f>'[1]DON''T DELETE'!$B$5</f>
        <v>September</v>
      </c>
      <c r="H9" s="12" t="str">
        <f>'[1]DON''T DELETE'!$B$5</f>
        <v>September</v>
      </c>
      <c r="I9" s="12" t="s">
        <v>17</v>
      </c>
      <c r="J9" s="12" t="s">
        <v>18</v>
      </c>
      <c r="K9" s="12"/>
      <c r="L9" s="12" t="str">
        <f>'[1]DON''T DELETE'!$B$5</f>
        <v>September</v>
      </c>
      <c r="M9" s="12" t="str">
        <f>'[1]DON''T DELETE'!$B$5</f>
        <v>September</v>
      </c>
      <c r="N9" s="12" t="str">
        <f>'[1]DON''T DELETE'!$B$5</f>
        <v>September</v>
      </c>
      <c r="O9" s="12" t="s">
        <v>18</v>
      </c>
      <c r="Q9" s="12" t="str">
        <f>'[1]DON''T DELETE'!$B$5</f>
        <v>September</v>
      </c>
      <c r="R9" s="12" t="str">
        <f>'[1]DON''T DELETE'!$B$5</f>
        <v>September</v>
      </c>
      <c r="S9" s="12" t="s">
        <v>17</v>
      </c>
      <c r="T9" s="12" t="s">
        <v>18</v>
      </c>
      <c r="U9" s="12"/>
      <c r="V9" s="12" t="str">
        <f>'[1]DON''T DELETE'!$B$5</f>
        <v>September</v>
      </c>
      <c r="W9" s="12" t="str">
        <f>'[1]DON''T DELETE'!$B$5</f>
        <v>September</v>
      </c>
      <c r="X9" s="12" t="s">
        <v>17</v>
      </c>
      <c r="Y9" s="12" t="s">
        <v>18</v>
      </c>
      <c r="AA9" s="12" t="str">
        <f>'[1]DON''T DELETE'!$B$5</f>
        <v>September</v>
      </c>
      <c r="AB9" s="12" t="str">
        <f>'[1]DON''T DELETE'!$B$5</f>
        <v>September</v>
      </c>
      <c r="AC9" s="12" t="s">
        <v>17</v>
      </c>
      <c r="AD9" s="12" t="s">
        <v>18</v>
      </c>
      <c r="AE9" s="12"/>
      <c r="AF9" s="12" t="str">
        <f>'[1]DON''T DELETE'!$B$5</f>
        <v>September</v>
      </c>
      <c r="AG9" s="12" t="str">
        <f>'[1]DON''T DELETE'!$B$5</f>
        <v>September</v>
      </c>
      <c r="AH9" s="12" t="s">
        <v>17</v>
      </c>
      <c r="AI9" s="12" t="s">
        <v>18</v>
      </c>
      <c r="AJ9" s="12"/>
      <c r="AK9" s="12" t="str">
        <f>'[1]DON''T DELETE'!$B$5</f>
        <v>September</v>
      </c>
      <c r="AL9" s="12" t="str">
        <f>'[1]DON''T DELETE'!$B$5</f>
        <v>September</v>
      </c>
      <c r="AM9" s="12" t="s">
        <v>17</v>
      </c>
      <c r="AN9" s="12" t="s">
        <v>18</v>
      </c>
    </row>
    <row r="10" spans="1:40" ht="10.5" customHeight="1" x14ac:dyDescent="0.2"/>
    <row r="11" spans="1:40" ht="15.75" x14ac:dyDescent="0.25">
      <c r="A11" s="1" t="s">
        <v>19</v>
      </c>
    </row>
    <row r="12" spans="1:40" ht="9.9499999999999993" customHeight="1" x14ac:dyDescent="0.2"/>
    <row r="13" spans="1:40" s="15" customFormat="1" ht="15" customHeight="1" x14ac:dyDescent="0.2">
      <c r="A13" s="14" t="s">
        <v>20</v>
      </c>
      <c r="B13" s="15">
        <f>[2]FP!U5</f>
        <v>119949.13296999999</v>
      </c>
      <c r="C13" s="15">
        <f>[3]REG2!B13</f>
        <v>94910.624909999999</v>
      </c>
      <c r="D13" s="15">
        <f t="shared" ref="D13:D22" si="0">B13-C13</f>
        <v>25038.508059999993</v>
      </c>
      <c r="E13" s="15">
        <f t="shared" ref="E13:E22" si="1">D13/C13*100</f>
        <v>26.381143400691993</v>
      </c>
      <c r="G13" s="15">
        <f>[4]FP!U5</f>
        <v>3281053.8677499997</v>
      </c>
      <c r="H13" s="15">
        <f>[3]REG2!G13</f>
        <v>3278307.2876799996</v>
      </c>
      <c r="I13" s="15">
        <f t="shared" ref="I13:I22" si="2">G13-H13</f>
        <v>2746.5800700001419</v>
      </c>
      <c r="J13" s="15">
        <f t="shared" ref="J13:J22" si="3">I13/H13*100</f>
        <v>8.3780433894098075E-2</v>
      </c>
      <c r="L13" s="15">
        <f>[5]FP!U5</f>
        <v>1861173.45854</v>
      </c>
      <c r="M13" s="15">
        <f>[3]REG2!L13</f>
        <v>2039747.5325199999</v>
      </c>
      <c r="N13" s="15">
        <f>L13-M13</f>
        <v>-178574.07397999987</v>
      </c>
      <c r="O13" s="15">
        <f>N13/M13*100</f>
        <v>-8.7547145483922257</v>
      </c>
      <c r="Q13" s="15">
        <f>[6]FP!U5</f>
        <v>4575314.3827</v>
      </c>
      <c r="R13" s="15">
        <f>[3]REG2!Q13</f>
        <v>4234652.1880700001</v>
      </c>
      <c r="S13" s="15">
        <f t="shared" ref="S13:S22" si="4">Q13-R13</f>
        <v>340662.19462999981</v>
      </c>
      <c r="T13" s="15">
        <f t="shared" ref="T13:T22" si="5">S13/R13*100</f>
        <v>8.04463222716908</v>
      </c>
      <c r="V13" s="15">
        <f>[7]FP!U5</f>
        <v>2558746.6952400003</v>
      </c>
      <c r="W13" s="16">
        <f>[3]REG2!V13</f>
        <v>2802731.61473</v>
      </c>
      <c r="X13" s="15">
        <f t="shared" ref="X13:X22" si="6">V13-W13</f>
        <v>-243984.91948999977</v>
      </c>
      <c r="Y13" s="15">
        <f t="shared" ref="Y13:Y22" si="7">X13/W13*100</f>
        <v>-8.7052544812965955</v>
      </c>
      <c r="AA13" s="15">
        <f>[8]FP!U5</f>
        <v>1687186.5035699997</v>
      </c>
      <c r="AB13" s="15">
        <f>[3]REG2!AA13</f>
        <v>1797767.22848</v>
      </c>
      <c r="AC13" s="15">
        <f t="shared" ref="AC13:AC22" si="8">AA13-AB13</f>
        <v>-110580.72491000034</v>
      </c>
      <c r="AD13" s="15">
        <f t="shared" ref="AD13:AD22" si="9">AC13/AB13*100</f>
        <v>-6.1510034868916588</v>
      </c>
      <c r="AF13" s="15">
        <f>[9]FP!U5</f>
        <v>539178.00835000002</v>
      </c>
      <c r="AG13" s="15">
        <f>[3]REG2!AF13</f>
        <v>547629.62818</v>
      </c>
      <c r="AH13" s="15">
        <f t="shared" ref="AH13:AH22" si="10">AF13-AG13</f>
        <v>-8451.6198299999814</v>
      </c>
      <c r="AI13" s="15">
        <f t="shared" ref="AI13:AI22" si="11">AH13/AG13*100</f>
        <v>-1.5433094549847883</v>
      </c>
      <c r="AK13" s="15">
        <f t="shared" ref="AK13:AL18" si="12">B13+G13+L13+Q13+V13+AA13+AF13</f>
        <v>14622602.04912</v>
      </c>
      <c r="AL13" s="15">
        <f t="shared" si="12"/>
        <v>14795746.104570001</v>
      </c>
      <c r="AM13" s="15">
        <f t="shared" ref="AM13:AM22" si="13">AK13-AL13</f>
        <v>-173144.05545000173</v>
      </c>
      <c r="AN13" s="15">
        <f t="shared" ref="AN13:AN22" si="14">AM13/AL13*100</f>
        <v>-1.1702286199445007</v>
      </c>
    </row>
    <row r="14" spans="1:40" s="15" customFormat="1" ht="15" customHeight="1" x14ac:dyDescent="0.2">
      <c r="A14" s="17" t="s">
        <v>21</v>
      </c>
      <c r="B14" s="15">
        <f>[2]FP!U6</f>
        <v>4800.6073999999999</v>
      </c>
      <c r="C14" s="15">
        <f>[3]REG2!B14</f>
        <v>4002.8490600000005</v>
      </c>
      <c r="D14" s="15">
        <f t="shared" si="0"/>
        <v>797.75833999999941</v>
      </c>
      <c r="E14" s="15">
        <f t="shared" si="1"/>
        <v>19.929763227194965</v>
      </c>
      <c r="G14" s="15">
        <f>[4]FP!U6</f>
        <v>85643.533819999997</v>
      </c>
      <c r="H14" s="15">
        <f>[3]REG2!G14</f>
        <v>75123.218930000003</v>
      </c>
      <c r="I14" s="15">
        <f t="shared" si="2"/>
        <v>10520.314889999994</v>
      </c>
      <c r="J14" s="15">
        <f t="shared" si="3"/>
        <v>14.004078951679173</v>
      </c>
      <c r="L14" s="15">
        <f>[5]FP!U6</f>
        <v>82758.064929999993</v>
      </c>
      <c r="M14" s="15">
        <f>[3]REG2!L14</f>
        <v>69771.705440000005</v>
      </c>
      <c r="N14" s="15">
        <f t="shared" ref="N14:N22" si="15">L14-M14</f>
        <v>12986.359489999988</v>
      </c>
      <c r="O14" s="15">
        <f t="shared" ref="O14:O22" si="16">N14/M14*100</f>
        <v>18.612644492641181</v>
      </c>
      <c r="Q14" s="15">
        <f>[6]FP!U6</f>
        <v>93238.987479999996</v>
      </c>
      <c r="R14" s="15">
        <f>[3]REG2!Q14</f>
        <v>83531.754539999994</v>
      </c>
      <c r="S14" s="15">
        <f t="shared" si="4"/>
        <v>9707.2329400000017</v>
      </c>
      <c r="T14" s="15">
        <f t="shared" si="5"/>
        <v>11.621009271811236</v>
      </c>
      <c r="V14" s="15">
        <f>[7]FP!U6</f>
        <v>88242.38265</v>
      </c>
      <c r="W14" s="16">
        <f>[3]REG2!V14</f>
        <v>76267.708050000001</v>
      </c>
      <c r="X14" s="15">
        <f t="shared" si="6"/>
        <v>11974.674599999998</v>
      </c>
      <c r="Y14" s="15">
        <f t="shared" si="7"/>
        <v>15.700844965931815</v>
      </c>
      <c r="AA14" s="15">
        <f>[8]FP!U6</f>
        <v>53342.80949</v>
      </c>
      <c r="AB14" s="15">
        <f>[3]REG2!AA14</f>
        <v>45425.74972</v>
      </c>
      <c r="AC14" s="15">
        <f t="shared" si="8"/>
        <v>7917.0597699999998</v>
      </c>
      <c r="AD14" s="15">
        <f t="shared" si="9"/>
        <v>17.42857260210344</v>
      </c>
      <c r="AF14" s="15">
        <f>[9]FP!U6</f>
        <v>25512.20695</v>
      </c>
      <c r="AG14" s="15">
        <f>[3]REG2!AF14</f>
        <v>22218.81796</v>
      </c>
      <c r="AH14" s="15">
        <f t="shared" si="10"/>
        <v>3293.3889899999995</v>
      </c>
      <c r="AI14" s="15">
        <f t="shared" si="11"/>
        <v>14.822521143694539</v>
      </c>
      <c r="AK14" s="15">
        <f t="shared" si="12"/>
        <v>433538.59272000002</v>
      </c>
      <c r="AL14" s="15">
        <f t="shared" si="12"/>
        <v>376341.80370000005</v>
      </c>
      <c r="AM14" s="15">
        <f t="shared" si="13"/>
        <v>57196.789019999967</v>
      </c>
      <c r="AN14" s="15">
        <f t="shared" si="14"/>
        <v>15.198096107759065</v>
      </c>
    </row>
    <row r="15" spans="1:40" s="15" customFormat="1" ht="15" customHeight="1" x14ac:dyDescent="0.2">
      <c r="A15" s="17" t="s">
        <v>22</v>
      </c>
      <c r="B15" s="15">
        <f>[2]FP!U7</f>
        <v>2807.0041500000002</v>
      </c>
      <c r="C15" s="15">
        <f>[3]REG2!B15</f>
        <v>2200.18633</v>
      </c>
      <c r="D15" s="15">
        <f t="shared" si="0"/>
        <v>606.81782000000021</v>
      </c>
      <c r="E15" s="15">
        <f t="shared" si="1"/>
        <v>27.580292256429033</v>
      </c>
      <c r="G15" s="15">
        <f>[4]FP!U7</f>
        <v>94689.102999999988</v>
      </c>
      <c r="H15" s="15">
        <f>[3]REG2!G15</f>
        <v>63398.190290000006</v>
      </c>
      <c r="I15" s="15">
        <f t="shared" si="2"/>
        <v>31290.912709999982</v>
      </c>
      <c r="J15" s="15">
        <f t="shared" si="3"/>
        <v>49.356160746650836</v>
      </c>
      <c r="L15" s="15">
        <f>[5]FP!U7</f>
        <v>46933.064359999997</v>
      </c>
      <c r="M15" s="15">
        <f>[3]REG2!L15</f>
        <v>36488.738590000001</v>
      </c>
      <c r="N15" s="15">
        <f t="shared" si="15"/>
        <v>10444.325769999996</v>
      </c>
      <c r="O15" s="15">
        <f t="shared" si="16"/>
        <v>28.62342238616694</v>
      </c>
      <c r="Q15" s="15">
        <f>[6]FP!U7</f>
        <v>115854.61029</v>
      </c>
      <c r="R15" s="15">
        <f>[3]REG2!Q15</f>
        <v>77735.777109999995</v>
      </c>
      <c r="S15" s="15">
        <f t="shared" si="4"/>
        <v>38118.833180000001</v>
      </c>
      <c r="T15" s="15">
        <f t="shared" si="5"/>
        <v>49.036408455864475</v>
      </c>
      <c r="V15" s="15">
        <f>[7]FP!U7</f>
        <v>76313.801559999993</v>
      </c>
      <c r="W15" s="16">
        <f>[3]REG2!V15</f>
        <v>49591.051830000004</v>
      </c>
      <c r="X15" s="15">
        <f t="shared" si="6"/>
        <v>26722.749729999989</v>
      </c>
      <c r="Y15" s="15">
        <f t="shared" si="7"/>
        <v>53.886232987367521</v>
      </c>
      <c r="AA15" s="15">
        <f>[8]FP!U7</f>
        <v>46206.787089999998</v>
      </c>
      <c r="AB15" s="15">
        <f>[3]REG2!AA15</f>
        <v>29924.095379999999</v>
      </c>
      <c r="AC15" s="15">
        <f t="shared" si="8"/>
        <v>16282.691709999999</v>
      </c>
      <c r="AD15" s="15">
        <f t="shared" si="9"/>
        <v>54.413313095114191</v>
      </c>
      <c r="AF15" s="15">
        <f>[9]FP!U7</f>
        <v>13130.786039999999</v>
      </c>
      <c r="AG15" s="15">
        <f>[3]REG2!AF15</f>
        <v>10234.673579999999</v>
      </c>
      <c r="AH15" s="15">
        <f t="shared" si="10"/>
        <v>2896.1124600000003</v>
      </c>
      <c r="AI15" s="15">
        <f t="shared" si="11"/>
        <v>28.297067193812747</v>
      </c>
      <c r="AK15" s="15">
        <f t="shared" si="12"/>
        <v>395935.15648999996</v>
      </c>
      <c r="AL15" s="15">
        <f t="shared" si="12"/>
        <v>269572.71311000001</v>
      </c>
      <c r="AM15" s="15">
        <f t="shared" si="13"/>
        <v>126362.44337999995</v>
      </c>
      <c r="AN15" s="15">
        <f t="shared" si="14"/>
        <v>46.875086844727257</v>
      </c>
    </row>
    <row r="16" spans="1:40" s="15" customFormat="1" ht="15" customHeight="1" x14ac:dyDescent="0.2">
      <c r="A16" s="17" t="s">
        <v>23</v>
      </c>
      <c r="B16" s="15">
        <f>[2]FP!U10</f>
        <v>12548.48416</v>
      </c>
      <c r="C16" s="15">
        <f>[3]REG2!B16</f>
        <v>9938.976709999999</v>
      </c>
      <c r="D16" s="15">
        <f t="shared" si="0"/>
        <v>2609.507450000001</v>
      </c>
      <c r="E16" s="15">
        <f>D16/C16*100</f>
        <v>26.255292935483709</v>
      </c>
      <c r="G16" s="15">
        <f>[4]FP!U10</f>
        <v>298981.91314000002</v>
      </c>
      <c r="H16" s="15">
        <f>[3]REG2!G16</f>
        <v>319452.07495000004</v>
      </c>
      <c r="I16" s="15">
        <f t="shared" si="2"/>
        <v>-20470.16181000002</v>
      </c>
      <c r="J16" s="15">
        <f t="shared" si="3"/>
        <v>-6.4078975893970842</v>
      </c>
      <c r="L16" s="15">
        <f>[5]FP!U10</f>
        <v>43284.302649999998</v>
      </c>
      <c r="M16" s="15">
        <f>[3]REG2!L16</f>
        <v>36078.202169999997</v>
      </c>
      <c r="N16" s="15">
        <f t="shared" si="15"/>
        <v>7206.100480000001</v>
      </c>
      <c r="O16" s="15">
        <f t="shared" si="16"/>
        <v>19.973557568209618</v>
      </c>
      <c r="Q16" s="15">
        <f>[6]FP!U10</f>
        <v>53100.628839999998</v>
      </c>
      <c r="R16" s="15">
        <f>[3]REG2!Q16</f>
        <v>45971.773889999997</v>
      </c>
      <c r="S16" s="15">
        <f t="shared" si="4"/>
        <v>7128.8549500000008</v>
      </c>
      <c r="T16" s="15">
        <f t="shared" si="5"/>
        <v>15.507026043975875</v>
      </c>
      <c r="V16" s="15">
        <f>[7]FP!U10</f>
        <v>189800.49525000001</v>
      </c>
      <c r="W16" s="16">
        <f>[3]REG2!V16</f>
        <v>236048.89086999997</v>
      </c>
      <c r="X16" s="15">
        <f t="shared" si="6"/>
        <v>-46248.395619999967</v>
      </c>
      <c r="Y16" s="15">
        <f t="shared" si="7"/>
        <v>-19.592718885288264</v>
      </c>
      <c r="AA16" s="15">
        <f>[8]FP!U10</f>
        <v>166372.76899999997</v>
      </c>
      <c r="AB16" s="15">
        <f>[3]REG2!AA16</f>
        <v>177622.49277000001</v>
      </c>
      <c r="AC16" s="15">
        <f t="shared" si="8"/>
        <v>-11249.723770000041</v>
      </c>
      <c r="AD16" s="15">
        <f t="shared" si="9"/>
        <v>-6.333501796175721</v>
      </c>
      <c r="AF16" s="15">
        <f>[9]FP!U10</f>
        <v>12799.142039999999</v>
      </c>
      <c r="AG16" s="15">
        <f>[3]REG2!AF16</f>
        <v>11405.510679999999</v>
      </c>
      <c r="AH16" s="15">
        <f t="shared" si="10"/>
        <v>1393.6313599999994</v>
      </c>
      <c r="AI16" s="15">
        <f t="shared" si="11"/>
        <v>12.21892994623893</v>
      </c>
      <c r="AK16" s="15">
        <f t="shared" si="12"/>
        <v>776887.73508000001</v>
      </c>
      <c r="AL16" s="15">
        <f t="shared" si="12"/>
        <v>836517.92203999998</v>
      </c>
      <c r="AM16" s="15">
        <f t="shared" si="13"/>
        <v>-59630.186959999963</v>
      </c>
      <c r="AN16" s="15">
        <f t="shared" si="14"/>
        <v>-7.1283812801740076</v>
      </c>
    </row>
    <row r="17" spans="1:40" s="15" customFormat="1" ht="15" customHeight="1" x14ac:dyDescent="0.2">
      <c r="A17" s="17" t="s">
        <v>24</v>
      </c>
      <c r="B17" s="15">
        <f>[2]FP!U11</f>
        <v>0</v>
      </c>
      <c r="C17" s="15">
        <f>[3]REG2!B17</f>
        <v>0</v>
      </c>
      <c r="D17" s="15">
        <f t="shared" si="0"/>
        <v>0</v>
      </c>
      <c r="G17" s="15">
        <f>[4]FP!U11</f>
        <v>5615.9060200000004</v>
      </c>
      <c r="H17" s="15">
        <f>[3]REG2!G17</f>
        <v>6432.6779299999998</v>
      </c>
      <c r="I17" s="15">
        <f t="shared" si="2"/>
        <v>-816.77190999999948</v>
      </c>
      <c r="J17" s="15">
        <f t="shared" si="3"/>
        <v>-12.697229969976121</v>
      </c>
      <c r="L17" s="15">
        <f>[5]FP!U11</f>
        <v>7695.1695200000013</v>
      </c>
      <c r="M17" s="15">
        <f>[3]REG2!L17</f>
        <v>6095.2706600000001</v>
      </c>
      <c r="N17" s="15">
        <f t="shared" si="15"/>
        <v>1599.8988600000012</v>
      </c>
      <c r="O17" s="15">
        <f t="shared" si="16"/>
        <v>26.248200436762904</v>
      </c>
      <c r="Q17" s="15">
        <f>[6]FP!U11</f>
        <v>10003.090850000001</v>
      </c>
      <c r="R17" s="15">
        <f>[3]REG2!Q17</f>
        <v>9243.6514999999999</v>
      </c>
      <c r="S17" s="15">
        <f t="shared" si="4"/>
        <v>759.43935000000056</v>
      </c>
      <c r="T17" s="15">
        <f t="shared" si="5"/>
        <v>8.215793834287247</v>
      </c>
      <c r="V17" s="15">
        <f>[7]FP!U11</f>
        <v>0</v>
      </c>
      <c r="W17" s="16">
        <f>[3]REG2!V17</f>
        <v>0</v>
      </c>
      <c r="X17" s="15">
        <f t="shared" si="6"/>
        <v>0</v>
      </c>
      <c r="AA17" s="15">
        <f>[8]FP!U11</f>
        <v>0</v>
      </c>
      <c r="AB17" s="15">
        <f>[3]REG2!AA17</f>
        <v>0</v>
      </c>
      <c r="AC17" s="15">
        <f t="shared" si="8"/>
        <v>0</v>
      </c>
      <c r="AF17" s="15">
        <f>[9]FP!U11</f>
        <v>-3.6359999999999996E-2</v>
      </c>
      <c r="AG17" s="15">
        <f>[3]REG2!AF17</f>
        <v>-0.18467</v>
      </c>
      <c r="AH17" s="15">
        <f t="shared" si="10"/>
        <v>0.14831</v>
      </c>
      <c r="AK17" s="15">
        <f t="shared" si="12"/>
        <v>23314.130030000004</v>
      </c>
      <c r="AL17" s="15">
        <f t="shared" si="12"/>
        <v>21771.415420000001</v>
      </c>
      <c r="AM17" s="15">
        <f t="shared" si="13"/>
        <v>1542.7146100000027</v>
      </c>
      <c r="AN17" s="15">
        <f t="shared" si="14"/>
        <v>7.0859637751563458</v>
      </c>
    </row>
    <row r="18" spans="1:40" s="15" customFormat="1" ht="15" customHeight="1" x14ac:dyDescent="0.2">
      <c r="A18" s="17" t="s">
        <v>25</v>
      </c>
      <c r="B18" s="15">
        <f>[2]FP!U12</f>
        <v>0</v>
      </c>
      <c r="C18" s="15">
        <f>[3]REG2!B18</f>
        <v>0</v>
      </c>
      <c r="D18" s="15">
        <f t="shared" si="0"/>
        <v>0</v>
      </c>
      <c r="G18" s="15">
        <f>[4]FP!U12</f>
        <v>-3.9366199999999996</v>
      </c>
      <c r="H18" s="15">
        <f>[3]REG2!G18</f>
        <v>-0.50841000000000003</v>
      </c>
      <c r="I18" s="15">
        <f t="shared" si="2"/>
        <v>-3.4282099999999995</v>
      </c>
      <c r="J18" s="15">
        <f t="shared" si="3"/>
        <v>674.30026946755561</v>
      </c>
      <c r="L18" s="15">
        <f>[5]FP!U12</f>
        <v>154.11936999999998</v>
      </c>
      <c r="M18" s="15">
        <f>[3]REG2!L18</f>
        <v>131.46297000000001</v>
      </c>
      <c r="N18" s="15">
        <f t="shared" si="15"/>
        <v>22.656399999999962</v>
      </c>
      <c r="O18" s="15">
        <f t="shared" si="16"/>
        <v>17.234054578258775</v>
      </c>
      <c r="Q18" s="15">
        <f>[6]FP!U12</f>
        <v>18393.879049999996</v>
      </c>
      <c r="R18" s="15">
        <f>[3]REG2!Q18</f>
        <v>18164.547859999999</v>
      </c>
      <c r="S18" s="15">
        <f t="shared" si="4"/>
        <v>229.33118999999715</v>
      </c>
      <c r="T18" s="15">
        <f t="shared" si="5"/>
        <v>1.2625207727025536</v>
      </c>
      <c r="V18" s="15">
        <f>[7]FP!U12</f>
        <v>-4745.9920099999999</v>
      </c>
      <c r="W18" s="16">
        <f>[3]REG2!V18</f>
        <v>-6256.9190099999996</v>
      </c>
      <c r="X18" s="15">
        <f t="shared" si="6"/>
        <v>1510.9269999999997</v>
      </c>
      <c r="Y18" s="15">
        <f t="shared" si="7"/>
        <v>-24.148099049790957</v>
      </c>
      <c r="AA18" s="15">
        <f>[8]FP!U12</f>
        <v>0</v>
      </c>
      <c r="AB18" s="15">
        <f>[3]REG2!AA18</f>
        <v>0</v>
      </c>
      <c r="AC18" s="15">
        <f t="shared" si="8"/>
        <v>0</v>
      </c>
      <c r="AF18" s="15">
        <f>[9]FP!U12</f>
        <v>1645.8135299999999</v>
      </c>
      <c r="AG18" s="15">
        <f>[3]REG2!AF18</f>
        <v>360.96325000000002</v>
      </c>
      <c r="AH18" s="15">
        <f t="shared" si="10"/>
        <v>1284.8502799999999</v>
      </c>
      <c r="AI18" s="15">
        <f t="shared" si="11"/>
        <v>355.95044093823952</v>
      </c>
      <c r="AK18" s="15">
        <f t="shared" si="12"/>
        <v>15443.883319999995</v>
      </c>
      <c r="AL18" s="15">
        <f t="shared" si="12"/>
        <v>12399.546659999998</v>
      </c>
      <c r="AM18" s="15">
        <f t="shared" si="13"/>
        <v>3044.3366599999972</v>
      </c>
      <c r="AN18" s="15">
        <f t="shared" si="14"/>
        <v>24.551999709963571</v>
      </c>
    </row>
    <row r="19" spans="1:40" s="15" customFormat="1" ht="15" customHeight="1" x14ac:dyDescent="0.2">
      <c r="A19" s="17" t="s">
        <v>26</v>
      </c>
      <c r="B19" s="15">
        <f>B13-B14-B15-B16-B17-B18</f>
        <v>99793.037260000012</v>
      </c>
      <c r="C19" s="15">
        <f>[3]REG2!B19</f>
        <v>78768.612810000006</v>
      </c>
      <c r="D19" s="15">
        <f t="shared" si="0"/>
        <v>21024.424450000006</v>
      </c>
      <c r="E19" s="15">
        <f t="shared" si="1"/>
        <v>26.691373251314726</v>
      </c>
      <c r="G19" s="15">
        <f>G13-G14-G15-G16-G17-G18</f>
        <v>2796127.3483899995</v>
      </c>
      <c r="H19" s="15">
        <f>[3]REG2!G19</f>
        <v>2813901.63399</v>
      </c>
      <c r="I19" s="15">
        <f t="shared" si="2"/>
        <v>-17774.285600000527</v>
      </c>
      <c r="J19" s="15">
        <f t="shared" si="3"/>
        <v>-0.63165980591856374</v>
      </c>
      <c r="L19" s="15">
        <f>L13-L14-L15-L16-L17-L18</f>
        <v>1680348.7377100002</v>
      </c>
      <c r="M19" s="15">
        <f>[3]REG2!L19</f>
        <v>1891182.1526900001</v>
      </c>
      <c r="N19" s="15">
        <f t="shared" si="15"/>
        <v>-210833.41497999988</v>
      </c>
      <c r="O19" s="15">
        <f t="shared" si="16"/>
        <v>-11.148234170892126</v>
      </c>
      <c r="Q19" s="15">
        <f>Q13-Q14-Q15-Q16-Q17-Q18</f>
        <v>4284723.1861899998</v>
      </c>
      <c r="R19" s="15">
        <f>[3]REG2!Q19</f>
        <v>4000004.6831700001</v>
      </c>
      <c r="S19" s="15">
        <f t="shared" si="4"/>
        <v>284718.50301999971</v>
      </c>
      <c r="T19" s="15">
        <f t="shared" si="5"/>
        <v>7.1179542418525505</v>
      </c>
      <c r="V19" s="15">
        <f>V13-V14-V15-V16-V17-V18</f>
        <v>2209136.0077900002</v>
      </c>
      <c r="W19" s="16">
        <f>[3]REG2!V19</f>
        <v>2447080.8829900003</v>
      </c>
      <c r="X19" s="15">
        <f t="shared" si="6"/>
        <v>-237944.87520000013</v>
      </c>
      <c r="Y19" s="15">
        <f t="shared" si="7"/>
        <v>-9.7236211869410631</v>
      </c>
      <c r="AA19" s="15">
        <f>AA13-AA14-AA15-AA16-AA17-AA18</f>
        <v>1421264.1379899997</v>
      </c>
      <c r="AB19" s="15">
        <f>[3]REG2!AA19</f>
        <v>1544794.8906100001</v>
      </c>
      <c r="AC19" s="15">
        <f t="shared" si="8"/>
        <v>-123530.75262000039</v>
      </c>
      <c r="AD19" s="15">
        <f t="shared" si="9"/>
        <v>-7.996579569940268</v>
      </c>
      <c r="AF19" s="15">
        <f>AF13-AF14-AF15-AF16-AF17-AF18</f>
        <v>486090.09615000006</v>
      </c>
      <c r="AG19" s="15">
        <f>[3]REG2!AF19</f>
        <v>503409.84737999999</v>
      </c>
      <c r="AH19" s="15">
        <f t="shared" si="10"/>
        <v>-17319.751229999936</v>
      </c>
      <c r="AI19" s="15">
        <f t="shared" si="11"/>
        <v>-3.4404871736499989</v>
      </c>
      <c r="AK19" s="15">
        <f>AK13-AK14-AK15-AK16-AK17-AK18</f>
        <v>12977482.551479999</v>
      </c>
      <c r="AL19" s="15">
        <f>AL13-AL14-AL15-AL16-AL17-AL18</f>
        <v>13279142.703640001</v>
      </c>
      <c r="AM19" s="15">
        <f t="shared" si="13"/>
        <v>-301660.15216000192</v>
      </c>
      <c r="AN19" s="15">
        <f t="shared" si="14"/>
        <v>-2.2716839399377236</v>
      </c>
    </row>
    <row r="20" spans="1:40" s="15" customFormat="1" ht="15" customHeight="1" x14ac:dyDescent="0.2">
      <c r="A20" s="17" t="s">
        <v>27</v>
      </c>
      <c r="B20" s="15">
        <f>[2]FP!$U$14</f>
        <v>15163.276739999999</v>
      </c>
      <c r="C20" s="15">
        <f>[3]REG2!B20</f>
        <v>14461.46139</v>
      </c>
      <c r="D20" s="15">
        <f t="shared" si="0"/>
        <v>701.81534999999894</v>
      </c>
      <c r="E20" s="15">
        <f t="shared" si="1"/>
        <v>4.8530043477161948</v>
      </c>
      <c r="G20" s="15">
        <f>[4]FP!$U$14</f>
        <v>116319.48603</v>
      </c>
      <c r="H20" s="15">
        <f>[3]REG2!G20</f>
        <v>94961.505319999997</v>
      </c>
      <c r="I20" s="15">
        <f t="shared" si="2"/>
        <v>21357.980710000003</v>
      </c>
      <c r="J20" s="15">
        <f t="shared" si="3"/>
        <v>22.49119855253786</v>
      </c>
      <c r="L20" s="15">
        <f>[5]FP!$U$14</f>
        <v>52508.529800000004</v>
      </c>
      <c r="M20" s="15">
        <f>[3]REG2!L20</f>
        <v>102987.39689999999</v>
      </c>
      <c r="N20" s="15">
        <f t="shared" si="15"/>
        <v>-50478.867099999989</v>
      </c>
      <c r="O20" s="15">
        <f t="shared" si="16"/>
        <v>-49.014606271692251</v>
      </c>
      <c r="Q20" s="15">
        <f>[6]FP!$U$14</f>
        <v>93391.050080000015</v>
      </c>
      <c r="R20" s="15">
        <f>[3]REG2!Q20</f>
        <v>81237.086990000011</v>
      </c>
      <c r="S20" s="15">
        <f t="shared" si="4"/>
        <v>12153.963090000005</v>
      </c>
      <c r="T20" s="15">
        <f t="shared" si="5"/>
        <v>14.961101561280888</v>
      </c>
      <c r="V20" s="15">
        <f>[7]FP!$U$14</f>
        <v>59500.598899999997</v>
      </c>
      <c r="W20" s="16">
        <f>[3]REG2!V20</f>
        <v>49508.044699999999</v>
      </c>
      <c r="X20" s="15">
        <f t="shared" si="6"/>
        <v>9992.5541999999987</v>
      </c>
      <c r="Y20" s="15">
        <f t="shared" si="7"/>
        <v>20.183697943538455</v>
      </c>
      <c r="AA20" s="15">
        <f>[8]FP!$U$14</f>
        <v>96108.570869999996</v>
      </c>
      <c r="AB20" s="15">
        <f>[3]REG2!AA20</f>
        <v>90950.054230000009</v>
      </c>
      <c r="AC20" s="15">
        <f t="shared" si="8"/>
        <v>5158.5166399999871</v>
      </c>
      <c r="AD20" s="15">
        <f t="shared" si="9"/>
        <v>5.6718126049213975</v>
      </c>
      <c r="AF20" s="15">
        <f>[9]FP!$U$14</f>
        <v>17308.337220000001</v>
      </c>
      <c r="AG20" s="15">
        <f>[3]REG2!AF20</f>
        <v>16882.58222</v>
      </c>
      <c r="AH20" s="15">
        <f t="shared" si="10"/>
        <v>425.75500000000102</v>
      </c>
      <c r="AI20" s="15">
        <f t="shared" si="11"/>
        <v>2.5218594789109283</v>
      </c>
      <c r="AK20" s="15">
        <f>B20+G20+L20+Q20+V20+AA20+AF20</f>
        <v>450299.84963999997</v>
      </c>
      <c r="AL20" s="15">
        <f>C20+H20+M20+R20+W20+AB20+AG20</f>
        <v>450988.13174999994</v>
      </c>
      <c r="AM20" s="15">
        <f t="shared" si="13"/>
        <v>-688.282109999971</v>
      </c>
      <c r="AN20" s="15">
        <f t="shared" si="14"/>
        <v>-0.1526164574063586</v>
      </c>
    </row>
    <row r="21" spans="1:40" s="15" customFormat="1" ht="15" customHeight="1" x14ac:dyDescent="0.2">
      <c r="A21" s="17" t="s">
        <v>28</v>
      </c>
      <c r="B21" s="15">
        <f>B19+B20</f>
        <v>114956.31400000001</v>
      </c>
      <c r="C21" s="15">
        <f>[3]REG2!B21</f>
        <v>93230.074200000003</v>
      </c>
      <c r="D21" s="15">
        <f>D19+D20</f>
        <v>21726.239800000003</v>
      </c>
      <c r="E21" s="15">
        <f t="shared" si="1"/>
        <v>23.303896287148941</v>
      </c>
      <c r="G21" s="15">
        <f>G19+G20</f>
        <v>2912446.8344199993</v>
      </c>
      <c r="H21" s="15">
        <f>[3]REG2!G21</f>
        <v>2908863.13931</v>
      </c>
      <c r="I21" s="15">
        <f t="shared" si="2"/>
        <v>3583.695109999273</v>
      </c>
      <c r="J21" s="15">
        <f t="shared" si="3"/>
        <v>0.12319916539110008</v>
      </c>
      <c r="L21" s="15">
        <f>L19+L20</f>
        <v>1732857.2675100002</v>
      </c>
      <c r="M21" s="15">
        <f>[3]REG2!L21</f>
        <v>1994169.5495900002</v>
      </c>
      <c r="N21" s="15">
        <f t="shared" si="15"/>
        <v>-261312.28208000003</v>
      </c>
      <c r="O21" s="15">
        <f t="shared" si="16"/>
        <v>-13.10381467482169</v>
      </c>
      <c r="Q21" s="15">
        <f>Q19+Q20</f>
        <v>4378114.2362700002</v>
      </c>
      <c r="R21" s="15">
        <f>[3]REG2!Q21</f>
        <v>4081241.7701600003</v>
      </c>
      <c r="S21" s="15">
        <f t="shared" si="4"/>
        <v>296872.46610999992</v>
      </c>
      <c r="T21" s="15">
        <f t="shared" si="5"/>
        <v>7.2740720307378739</v>
      </c>
      <c r="V21" s="15">
        <f>V19+V20</f>
        <v>2268636.6066900003</v>
      </c>
      <c r="W21" s="16">
        <f>[3]REG2!V21</f>
        <v>2496588.9276900003</v>
      </c>
      <c r="X21" s="15">
        <f t="shared" si="6"/>
        <v>-227952.321</v>
      </c>
      <c r="Y21" s="15">
        <f t="shared" si="7"/>
        <v>-9.1305508276412848</v>
      </c>
      <c r="AA21" s="15">
        <f>AA19+AA20</f>
        <v>1517372.7088599997</v>
      </c>
      <c r="AB21" s="15">
        <f>[3]REG2!AA21</f>
        <v>1635744.94484</v>
      </c>
      <c r="AC21" s="15">
        <f t="shared" si="8"/>
        <v>-118372.23598000035</v>
      </c>
      <c r="AD21" s="15">
        <f t="shared" si="9"/>
        <v>-7.2365949443040396</v>
      </c>
      <c r="AF21" s="15">
        <f>AF19+AF20</f>
        <v>503398.43337000004</v>
      </c>
      <c r="AG21" s="15">
        <f>[3]REG2!AF21</f>
        <v>520292.42959999997</v>
      </c>
      <c r="AH21" s="15">
        <f t="shared" si="10"/>
        <v>-16893.996229999932</v>
      </c>
      <c r="AI21" s="15">
        <f t="shared" si="11"/>
        <v>-3.2470194200188556</v>
      </c>
      <c r="AK21" s="15">
        <f>AK19+AK20</f>
        <v>13427782.40112</v>
      </c>
      <c r="AL21" s="15">
        <f>AL19+AL20</f>
        <v>13730130.835390002</v>
      </c>
      <c r="AM21" s="15">
        <f t="shared" si="13"/>
        <v>-302348.43427000195</v>
      </c>
      <c r="AN21" s="15">
        <f t="shared" si="14"/>
        <v>-2.2020797754576811</v>
      </c>
    </row>
    <row r="22" spans="1:40" s="15" customFormat="1" ht="15" customHeight="1" x14ac:dyDescent="0.2">
      <c r="A22" s="17" t="s">
        <v>29</v>
      </c>
      <c r="B22" s="15">
        <f>[2]FP!$U$16</f>
        <v>80596.085179999995</v>
      </c>
      <c r="C22" s="15">
        <f>[3]REG2!B22</f>
        <v>63136.800870000006</v>
      </c>
      <c r="D22" s="15">
        <f t="shared" si="0"/>
        <v>17459.284309999988</v>
      </c>
      <c r="E22" s="15">
        <f t="shared" si="1"/>
        <v>27.653102579506712</v>
      </c>
      <c r="G22" s="15">
        <f>[4]FP!$U$16</f>
        <v>2440207.3554799999</v>
      </c>
      <c r="H22" s="15">
        <f>[3]REG2!G22</f>
        <v>2499107.7462300002</v>
      </c>
      <c r="I22" s="15">
        <f t="shared" si="2"/>
        <v>-58900.390750000253</v>
      </c>
      <c r="J22" s="15">
        <f t="shared" si="3"/>
        <v>-2.3568567957445512</v>
      </c>
      <c r="L22" s="15">
        <f>[5]FP!$U$16</f>
        <v>1434860.1918000001</v>
      </c>
      <c r="M22" s="15">
        <f>[3]REG2!L22</f>
        <v>1622633.84675</v>
      </c>
      <c r="N22" s="15">
        <f t="shared" si="15"/>
        <v>-187773.65494999988</v>
      </c>
      <c r="O22" s="15">
        <f t="shared" si="16"/>
        <v>-11.572151987713976</v>
      </c>
      <c r="Q22" s="15">
        <f>[6]FP!$U$16</f>
        <v>3837467.7779499991</v>
      </c>
      <c r="R22" s="15">
        <f>[3]REG2!Q22</f>
        <v>3604089.2969499999</v>
      </c>
      <c r="S22" s="15">
        <f t="shared" si="4"/>
        <v>233378.48099999921</v>
      </c>
      <c r="T22" s="15">
        <f t="shared" si="5"/>
        <v>6.4753800966446171</v>
      </c>
      <c r="V22" s="15">
        <f>[7]FP!$U$16</f>
        <v>1948097.8813999998</v>
      </c>
      <c r="W22" s="16">
        <f>[3]REG2!V22</f>
        <v>2067705.6194</v>
      </c>
      <c r="X22" s="15">
        <f t="shared" si="6"/>
        <v>-119607.73800000013</v>
      </c>
      <c r="Y22" s="15">
        <f t="shared" si="7"/>
        <v>-5.7845631833562221</v>
      </c>
      <c r="AA22" s="15">
        <f>[8]FP!$U$16</f>
        <v>1239863.2093500001</v>
      </c>
      <c r="AB22" s="15">
        <f>[3]REG2!AA22</f>
        <v>1358263.7095299999</v>
      </c>
      <c r="AC22" s="15">
        <f t="shared" si="8"/>
        <v>-118400.50017999974</v>
      </c>
      <c r="AD22" s="15">
        <f t="shared" si="9"/>
        <v>-8.7170480481268164</v>
      </c>
      <c r="AF22" s="15">
        <f>[9]FP!$U$16</f>
        <v>404383.59895000007</v>
      </c>
      <c r="AG22" s="15">
        <f>[3]REG2!AF22</f>
        <v>385457.53135999996</v>
      </c>
      <c r="AH22" s="15">
        <f t="shared" si="10"/>
        <v>18926.067590000108</v>
      </c>
      <c r="AI22" s="15">
        <f t="shared" si="11"/>
        <v>4.9100266696628667</v>
      </c>
      <c r="AK22" s="15">
        <f>B22+G22+L22+Q22+V22+AA22+AF22</f>
        <v>11385476.10011</v>
      </c>
      <c r="AL22" s="15">
        <f>C22+H22+M22+R22+W22+AB22+AG22</f>
        <v>11600394.55109</v>
      </c>
      <c r="AM22" s="15">
        <f t="shared" si="13"/>
        <v>-214918.4509800002</v>
      </c>
      <c r="AN22" s="15">
        <f t="shared" si="14"/>
        <v>-1.8526822517412216</v>
      </c>
    </row>
    <row r="23" spans="1:40" s="15" customFormat="1" ht="15" customHeight="1" x14ac:dyDescent="0.2">
      <c r="A23" s="17" t="s">
        <v>30</v>
      </c>
      <c r="B23" s="15">
        <f>ROUND((B22/B21*100),0)</f>
        <v>70</v>
      </c>
      <c r="C23" s="15">
        <f>[3]REG2!B23</f>
        <v>68</v>
      </c>
      <c r="D23" s="17" t="s">
        <v>31</v>
      </c>
      <c r="E23" s="15">
        <f>B23-C23</f>
        <v>2</v>
      </c>
      <c r="G23" s="15">
        <f>ROUND((G22/G21*100),0)</f>
        <v>84</v>
      </c>
      <c r="H23" s="15">
        <f>[3]REG2!G23</f>
        <v>86</v>
      </c>
      <c r="I23" s="17" t="s">
        <v>31</v>
      </c>
      <c r="J23" s="15">
        <f>G23-H23</f>
        <v>-2</v>
      </c>
      <c r="L23" s="15">
        <f>ROUND((L22/L21*100),0)</f>
        <v>83</v>
      </c>
      <c r="M23" s="15">
        <f>[3]REG2!L23</f>
        <v>81</v>
      </c>
      <c r="N23" s="17" t="s">
        <v>31</v>
      </c>
      <c r="O23" s="15">
        <f>L23-M23</f>
        <v>2</v>
      </c>
      <c r="Q23" s="15">
        <f>ROUND((Q22/Q21*100),0)</f>
        <v>88</v>
      </c>
      <c r="R23" s="15">
        <f>[3]REG2!Q23</f>
        <v>88</v>
      </c>
      <c r="S23" s="17" t="s">
        <v>31</v>
      </c>
      <c r="T23" s="15">
        <f>Q23-R23</f>
        <v>0</v>
      </c>
      <c r="V23" s="15">
        <f>ROUND((V22/V21*100),0)</f>
        <v>86</v>
      </c>
      <c r="W23" s="16">
        <f>[3]REG2!V23</f>
        <v>83</v>
      </c>
      <c r="X23" s="17" t="s">
        <v>31</v>
      </c>
      <c r="Y23" s="15">
        <f>V23-W23</f>
        <v>3</v>
      </c>
      <c r="AA23" s="15">
        <f>ROUND((AA22/AA21*100),0)</f>
        <v>82</v>
      </c>
      <c r="AB23" s="15">
        <f>[3]REG2!AA23</f>
        <v>83</v>
      </c>
      <c r="AC23" s="17" t="s">
        <v>31</v>
      </c>
      <c r="AD23" s="15">
        <f>AA23-AB23</f>
        <v>-1</v>
      </c>
      <c r="AF23" s="15">
        <f>ROUND((AF22/AF21*100),0)</f>
        <v>80</v>
      </c>
      <c r="AG23" s="15">
        <f>[3]REG2!AF23</f>
        <v>74</v>
      </c>
      <c r="AH23" s="17" t="s">
        <v>31</v>
      </c>
      <c r="AI23" s="15">
        <f>AF23-AG23</f>
        <v>6</v>
      </c>
      <c r="AK23" s="15">
        <f>ROUND((AK22/AK21*100),0)</f>
        <v>85</v>
      </c>
      <c r="AL23" s="15">
        <f>ROUND((AL22/AL21*100),0)</f>
        <v>84</v>
      </c>
      <c r="AM23" s="17" t="s">
        <v>31</v>
      </c>
      <c r="AN23" s="15">
        <f>AK23-AL23</f>
        <v>1</v>
      </c>
    </row>
    <row r="24" spans="1:40" s="15" customFormat="1" ht="15" customHeight="1" x14ac:dyDescent="0.2">
      <c r="A24" s="17" t="s">
        <v>32</v>
      </c>
      <c r="B24" s="15">
        <f>[2]FP!$U$18</f>
        <v>25332.802920000002</v>
      </c>
      <c r="C24" s="15">
        <f>[3]REG2!B24</f>
        <v>21910.33339</v>
      </c>
      <c r="D24" s="15">
        <f>B24-C24</f>
        <v>3422.4695300000021</v>
      </c>
      <c r="E24" s="15">
        <f>D24/C24*100</f>
        <v>15.62034437852067</v>
      </c>
      <c r="G24" s="15">
        <f>[4]FP!$U$18</f>
        <v>305012.97751</v>
      </c>
      <c r="H24" s="15">
        <f>[3]REG2!G24</f>
        <v>238057.28809000002</v>
      </c>
      <c r="I24" s="15">
        <f>G24-H24</f>
        <v>66955.689419999981</v>
      </c>
      <c r="J24" s="15">
        <f>I24/H24*100</f>
        <v>28.125872539842884</v>
      </c>
      <c r="L24" s="15">
        <f>[5]FP!$U$18</f>
        <v>200609.32292000001</v>
      </c>
      <c r="M24" s="15">
        <f>[3]REG2!L24</f>
        <v>208653.00261999998</v>
      </c>
      <c r="N24" s="15">
        <f>L24-M24</f>
        <v>-8043.6796999999788</v>
      </c>
      <c r="O24" s="15">
        <f>N24/M24*100</f>
        <v>-3.8550510172380181</v>
      </c>
      <c r="Q24" s="15">
        <f>[6]FP!$U$18</f>
        <v>305492.55462000001</v>
      </c>
      <c r="R24" s="15">
        <f>[3]REG2!Q24</f>
        <v>291403.87696000002</v>
      </c>
      <c r="S24" s="15">
        <f>Q24-R24</f>
        <v>14088.677659999987</v>
      </c>
      <c r="T24" s="15">
        <f>S24/R24*100</f>
        <v>4.8347598552828757</v>
      </c>
      <c r="V24" s="15">
        <f>[7]FP!$U$18</f>
        <v>352880.24725999997</v>
      </c>
      <c r="W24" s="16">
        <f>[3]REG2!V24</f>
        <v>304928.09824999998</v>
      </c>
      <c r="X24" s="15">
        <f>V24-W24</f>
        <v>47952.149009999994</v>
      </c>
      <c r="Y24" s="15">
        <f>X24/W24*100</f>
        <v>15.725723305002115</v>
      </c>
      <c r="AA24" s="15">
        <f>[8]FP!$U$18</f>
        <v>210645.71192999999</v>
      </c>
      <c r="AB24" s="15">
        <f>[3]REG2!AA24</f>
        <v>214954.89713</v>
      </c>
      <c r="AC24" s="15">
        <f>AA24-AB24</f>
        <v>-4309.1852000000072</v>
      </c>
      <c r="AD24" s="15">
        <f>AC24/AB24*100</f>
        <v>-2.0046927320729551</v>
      </c>
      <c r="AF24" s="15">
        <f>[9]FP!$U$18</f>
        <v>89836.005669999999</v>
      </c>
      <c r="AG24" s="15">
        <f>[3]REG2!AF24</f>
        <v>83816.132419999994</v>
      </c>
      <c r="AH24" s="15">
        <f>AF24-AG24</f>
        <v>6019.8732500000042</v>
      </c>
      <c r="AI24" s="15">
        <f>AH24/AG24*100</f>
        <v>7.1822369706044293</v>
      </c>
      <c r="AK24" s="15">
        <f>B24+G24+L24+Q24+V24+AA24+AF24</f>
        <v>1489809.6228300002</v>
      </c>
      <c r="AL24" s="15">
        <f>C24+H24+M24+R24+W24+AB24+AG24</f>
        <v>1363723.6288599998</v>
      </c>
      <c r="AM24" s="15">
        <f>AK24-AL24</f>
        <v>126085.99397000042</v>
      </c>
      <c r="AN24" s="15">
        <f>AM24/AL24*100</f>
        <v>9.2457145496116091</v>
      </c>
    </row>
    <row r="25" spans="1:40" s="15" customFormat="1" ht="15" customHeight="1" x14ac:dyDescent="0.2">
      <c r="A25" s="17" t="s">
        <v>30</v>
      </c>
      <c r="B25" s="15">
        <f>ROUND((B24/B21*100),0)</f>
        <v>22</v>
      </c>
      <c r="C25" s="15">
        <f>[3]REG2!B25</f>
        <v>24</v>
      </c>
      <c r="E25" s="15">
        <f>B25-C25</f>
        <v>-2</v>
      </c>
      <c r="G25" s="15">
        <f>ROUND((G24/G21*100),0)</f>
        <v>10</v>
      </c>
      <c r="H25" s="15">
        <f>[3]REG2!G25</f>
        <v>8</v>
      </c>
      <c r="J25" s="15">
        <f>G25-H25</f>
        <v>2</v>
      </c>
      <c r="L25" s="15">
        <f>ROUND((L24/L21*100),0)</f>
        <v>12</v>
      </c>
      <c r="M25" s="15">
        <f>[3]REG2!L25</f>
        <v>10</v>
      </c>
      <c r="O25" s="15">
        <f>L25-M25</f>
        <v>2</v>
      </c>
      <c r="Q25" s="15">
        <f>ROUND((Q24/Q21*100),0)</f>
        <v>7</v>
      </c>
      <c r="R25" s="15">
        <f>[3]REG2!Q25</f>
        <v>7</v>
      </c>
      <c r="T25" s="15">
        <f>Q25-R25</f>
        <v>0</v>
      </c>
      <c r="V25" s="15">
        <f>ROUND((V24/V21*100),0)</f>
        <v>16</v>
      </c>
      <c r="W25" s="16">
        <f>[3]REG2!V25</f>
        <v>12</v>
      </c>
      <c r="Y25" s="15">
        <f>V25-W25</f>
        <v>4</v>
      </c>
      <c r="AA25" s="15">
        <f>ROUND((AA24/AA21*100),0)</f>
        <v>14</v>
      </c>
      <c r="AB25" s="15">
        <f>[3]REG2!AA25</f>
        <v>13</v>
      </c>
      <c r="AD25" s="15">
        <f>AA25-AB25</f>
        <v>1</v>
      </c>
      <c r="AF25" s="15">
        <f>ROUND((AF24/AF21*100),0)</f>
        <v>18</v>
      </c>
      <c r="AG25" s="15">
        <f>[3]REG2!AF25</f>
        <v>16</v>
      </c>
      <c r="AI25" s="15">
        <f>AF25-AG25</f>
        <v>2</v>
      </c>
      <c r="AK25" s="15">
        <f>ROUND((AK24/AK21*100),0)</f>
        <v>11</v>
      </c>
      <c r="AL25" s="15">
        <f>ROUND((AL24/AL21*100),0)</f>
        <v>10</v>
      </c>
      <c r="AN25" s="15">
        <f>AK25-AL25</f>
        <v>1</v>
      </c>
    </row>
    <row r="26" spans="1:40" s="15" customFormat="1" ht="15" customHeight="1" x14ac:dyDescent="0.2">
      <c r="A26" s="17" t="s">
        <v>33</v>
      </c>
      <c r="B26" s="15">
        <f>B21-B22-B24</f>
        <v>9027.4259000000166</v>
      </c>
      <c r="C26" s="15">
        <f>[3]REG2!B26</f>
        <v>8182.9399399999966</v>
      </c>
      <c r="D26" s="15">
        <f>B26-C26</f>
        <v>844.48596000001999</v>
      </c>
      <c r="E26" s="15">
        <f>D26/C26*100</f>
        <v>10.32008014469211</v>
      </c>
      <c r="G26" s="15">
        <f>G21-G22-G24</f>
        <v>167226.50142999936</v>
      </c>
      <c r="H26" s="15">
        <f>[3]REG2!G26</f>
        <v>171698.10498999982</v>
      </c>
      <c r="I26" s="15">
        <f>G26-H26</f>
        <v>-4471.6035600004543</v>
      </c>
      <c r="J26" s="15">
        <f>I26/H26*100</f>
        <v>-2.604340659590211</v>
      </c>
      <c r="L26" s="15">
        <f>L21-L22-L24</f>
        <v>97387.752789999999</v>
      </c>
      <c r="M26" s="15">
        <f>[3]REG2!L26</f>
        <v>162882.70022000017</v>
      </c>
      <c r="N26" s="15">
        <f>L26-M26</f>
        <v>-65494.947430000175</v>
      </c>
      <c r="O26" s="15">
        <f>N26/M26*100</f>
        <v>-40.209885605738585</v>
      </c>
      <c r="Q26" s="15">
        <f>Q21-Q22-Q24</f>
        <v>235153.90370000113</v>
      </c>
      <c r="R26" s="15">
        <f>[3]REG2!Q26</f>
        <v>185748.59625000041</v>
      </c>
      <c r="S26" s="15">
        <f>Q26-R26</f>
        <v>49405.307450000721</v>
      </c>
      <c r="T26" s="15">
        <f>S26/R26*100</f>
        <v>26.597943913129633</v>
      </c>
      <c r="V26" s="15">
        <f>V21-V22-V24</f>
        <v>-32341.521969999536</v>
      </c>
      <c r="W26" s="16">
        <f>[3]REG2!V26</f>
        <v>123955.21004000033</v>
      </c>
      <c r="X26" s="15">
        <f>V26-W26</f>
        <v>-156296.73200999986</v>
      </c>
      <c r="Y26" s="15">
        <f>X26/W26*100</f>
        <v>-126.09129697699915</v>
      </c>
      <c r="AA26" s="15">
        <f>AA21-AA22-AA24</f>
        <v>66863.787579999538</v>
      </c>
      <c r="AB26" s="15">
        <f>[3]REG2!AA26</f>
        <v>62526.338180000137</v>
      </c>
      <c r="AC26" s="15">
        <f>AA26-AB26</f>
        <v>4337.4493999994011</v>
      </c>
      <c r="AD26" s="15">
        <f>AC26/AB26*100</f>
        <v>6.9369957145304095</v>
      </c>
      <c r="AF26" s="15">
        <f>AF21-AF22-AF24</f>
        <v>9178.8287499999715</v>
      </c>
      <c r="AG26" s="15">
        <f>[3]REG2!AF26</f>
        <v>51018.765820000015</v>
      </c>
      <c r="AH26" s="15">
        <f>AF26-AG26</f>
        <v>-41839.937070000044</v>
      </c>
      <c r="AI26" s="15">
        <f>AH26/AG26*100</f>
        <v>-82.008916518318145</v>
      </c>
      <c r="AK26" s="15">
        <f>AK21-AK22-AK24</f>
        <v>552496.67817999935</v>
      </c>
      <c r="AL26" s="15">
        <f>AL21-AL22-AL24</f>
        <v>766012.65544000152</v>
      </c>
      <c r="AM26" s="15">
        <f>AK26-AL26</f>
        <v>-213515.97726000217</v>
      </c>
      <c r="AN26" s="15">
        <f>AM26/AL26*100</f>
        <v>-27.8736879532829</v>
      </c>
    </row>
    <row r="27" spans="1:40" s="15" customFormat="1" ht="15" customHeight="1" x14ac:dyDescent="0.2">
      <c r="A27" s="17" t="s">
        <v>34</v>
      </c>
      <c r="B27" s="15">
        <f>[2]FP!U21</f>
        <v>10967.887210000001</v>
      </c>
      <c r="C27" s="15">
        <f>[3]REG2!B27</f>
        <v>10363.11096</v>
      </c>
      <c r="D27" s="15">
        <f>B27-C27</f>
        <v>604.7762500000008</v>
      </c>
      <c r="E27" s="15">
        <f>D27/C27*100</f>
        <v>5.8358561664961739</v>
      </c>
      <c r="G27" s="15">
        <f>[4]FP!U21</f>
        <v>46578.588529999994</v>
      </c>
      <c r="H27" s="15">
        <f>[3]REG2!G27</f>
        <v>51683.912989999997</v>
      </c>
      <c r="I27" s="15">
        <f>G27-H27</f>
        <v>-5105.3244600000035</v>
      </c>
      <c r="J27" s="15">
        <f>I27/H27*100</f>
        <v>-9.8779758819495758</v>
      </c>
      <c r="L27" s="15">
        <f>[5]FP!U21</f>
        <v>59903.169740000012</v>
      </c>
      <c r="M27" s="15">
        <f>[3]REG2!L27</f>
        <v>59767.489529999992</v>
      </c>
      <c r="N27" s="15">
        <f>L27-M27</f>
        <v>135.68021000002045</v>
      </c>
      <c r="O27" s="15">
        <f>N27/M27*100</f>
        <v>0.22701339987170863</v>
      </c>
      <c r="Q27" s="15">
        <f>[6]FP!U21</f>
        <v>59236.272580000004</v>
      </c>
      <c r="R27" s="15">
        <f>[3]REG2!Q27</f>
        <v>55966.909970000001</v>
      </c>
      <c r="S27" s="15">
        <f>Q27-R27</f>
        <v>3269.3626100000038</v>
      </c>
      <c r="T27" s="15">
        <f>S27/R27*100</f>
        <v>5.8415992802755836</v>
      </c>
      <c r="V27" s="15">
        <f>[7]FP!U21</f>
        <v>32976.663829999998</v>
      </c>
      <c r="W27" s="16">
        <f>[3]REG2!V27</f>
        <v>32331.929499999998</v>
      </c>
      <c r="X27" s="15">
        <f>V27-W27</f>
        <v>644.73432999999932</v>
      </c>
      <c r="Y27" s="15">
        <f>X27/W27*100</f>
        <v>1.994110280365418</v>
      </c>
      <c r="AA27" s="15">
        <f>[8]FP!U21</f>
        <v>63085.798840000003</v>
      </c>
      <c r="AB27" s="15">
        <f>[3]REG2!AA27</f>
        <v>50297.111669999998</v>
      </c>
      <c r="AC27" s="15">
        <f>AA27-AB27</f>
        <v>12788.687170000005</v>
      </c>
      <c r="AD27" s="15">
        <f>AC27/AB27*100</f>
        <v>25.426285417553888</v>
      </c>
      <c r="AF27" s="15">
        <f>[9]FP!U21</f>
        <v>11408.406060000001</v>
      </c>
      <c r="AG27" s="15">
        <f>[3]REG2!AF27</f>
        <v>9802.9437600000001</v>
      </c>
      <c r="AH27" s="15">
        <f>AF27-AG27</f>
        <v>1605.4623000000011</v>
      </c>
      <c r="AI27" s="15">
        <f>AH27/AG27*100</f>
        <v>16.377348879128949</v>
      </c>
      <c r="AK27" s="15">
        <f>B27+G27+L27+Q27+V27+AA27+AF27</f>
        <v>284156.78678999998</v>
      </c>
      <c r="AL27" s="15">
        <f>C27+H27+M27+R27+W27+AB27+AG27</f>
        <v>270213.40837999998</v>
      </c>
      <c r="AM27" s="15">
        <f>AK27-AL27</f>
        <v>13943.378410000005</v>
      </c>
      <c r="AN27" s="15">
        <f>AM27/AL27*100</f>
        <v>5.1601356474477722</v>
      </c>
    </row>
    <row r="28" spans="1:40" s="15" customFormat="1" ht="15" customHeight="1" x14ac:dyDescent="0.2">
      <c r="A28" s="17" t="s">
        <v>35</v>
      </c>
      <c r="B28" s="15">
        <f>[2]FP!U22</f>
        <v>1229.424</v>
      </c>
      <c r="C28" s="15">
        <f>[3]REG2!B28</f>
        <v>1241.4583400000001</v>
      </c>
      <c r="D28" s="15">
        <f>B28-C28</f>
        <v>-12.034340000000157</v>
      </c>
      <c r="E28" s="15">
        <f>D28/C28*100</f>
        <v>-0.96937123157915683</v>
      </c>
      <c r="G28" s="15">
        <f>[4]FP!U22</f>
        <v>13403.97999</v>
      </c>
      <c r="H28" s="15">
        <f>[3]REG2!G28</f>
        <v>14317.68806</v>
      </c>
      <c r="I28" s="15">
        <f>G28-H28</f>
        <v>-913.70807000000059</v>
      </c>
      <c r="J28" s="15">
        <f>I28/H28*100</f>
        <v>-6.3816732573792407</v>
      </c>
      <c r="L28" s="15">
        <f>[5]FP!U22</f>
        <v>12952.31718</v>
      </c>
      <c r="M28" s="15">
        <f>[3]REG2!L28</f>
        <v>14484.365809999999</v>
      </c>
      <c r="N28" s="15">
        <f>L28-M28</f>
        <v>-1532.0486299999993</v>
      </c>
      <c r="O28" s="15">
        <f>N28/M28*100</f>
        <v>-10.577257230981239</v>
      </c>
      <c r="Q28" s="15">
        <f>[6]FP!U22</f>
        <v>7271.9732600000007</v>
      </c>
      <c r="R28" s="15">
        <f>[3]REG2!Q28</f>
        <v>9668.6659199999995</v>
      </c>
      <c r="S28" s="15">
        <f>Q28-R28</f>
        <v>-2396.6926599999988</v>
      </c>
      <c r="T28" s="15">
        <f>S28/R28*100</f>
        <v>-24.788245656956146</v>
      </c>
      <c r="V28" s="15">
        <f>[7]FP!U22</f>
        <v>3654.9189999999999</v>
      </c>
      <c r="W28" s="16">
        <f>[3]REG2!V28</f>
        <v>3046.1982499999999</v>
      </c>
      <c r="X28" s="15">
        <f>V28-W28</f>
        <v>608.72074999999995</v>
      </c>
      <c r="Y28" s="15">
        <f>X28/W28*100</f>
        <v>19.982965652350433</v>
      </c>
      <c r="AA28" s="15">
        <f>[8]FP!U22</f>
        <v>511.56300000000005</v>
      </c>
      <c r="AB28" s="15">
        <f>[3]REG2!AA28</f>
        <v>832.505</v>
      </c>
      <c r="AC28" s="15">
        <f>AA28-AB28</f>
        <v>-320.94199999999995</v>
      </c>
      <c r="AD28" s="15">
        <f>AC28/AB28*100</f>
        <v>-38.551360051891578</v>
      </c>
      <c r="AF28" s="15">
        <f>[9]FP!U22</f>
        <v>1816.3969999999999</v>
      </c>
      <c r="AG28" s="15">
        <f>[3]REG2!AF28</f>
        <v>1614.8579999999999</v>
      </c>
      <c r="AH28" s="15">
        <f>AF28-AG28</f>
        <v>201.53899999999999</v>
      </c>
      <c r="AI28" s="15">
        <f>AF28-AG28</f>
        <v>201.53899999999999</v>
      </c>
      <c r="AK28" s="15">
        <f>B28+G28+L28+Q28+V28+AA28+AF28</f>
        <v>40840.573429999997</v>
      </c>
      <c r="AL28" s="15">
        <f>C28+H28+M28+R28+W28+AB28+AG28</f>
        <v>45205.739379999999</v>
      </c>
      <c r="AM28" s="15">
        <f>AK28-AL28</f>
        <v>-4365.1659500000023</v>
      </c>
      <c r="AN28" s="15">
        <f>AM28/AL28*100</f>
        <v>-9.6562206699161894</v>
      </c>
    </row>
    <row r="29" spans="1:40" s="15" customFormat="1" ht="15" customHeight="1" x14ac:dyDescent="0.2">
      <c r="A29" s="17" t="s">
        <v>36</v>
      </c>
      <c r="B29" s="15">
        <f>B26-B27-B28</f>
        <v>-3169.8853099999842</v>
      </c>
      <c r="C29" s="15">
        <f>[3]REG2!B29</f>
        <v>-3421.6293600000035</v>
      </c>
      <c r="D29" s="15">
        <f>B29-C29</f>
        <v>251.74405000001934</v>
      </c>
      <c r="E29" s="15">
        <f>D29/C29*100</f>
        <v>-7.3574318990534699</v>
      </c>
      <c r="G29" s="15">
        <f>G26-G27-G28</f>
        <v>107243.93290999936</v>
      </c>
      <c r="H29" s="15">
        <f>[3]REG2!G29</f>
        <v>105696.50393999982</v>
      </c>
      <c r="I29" s="15">
        <f>G29-H29</f>
        <v>1547.4289699995425</v>
      </c>
      <c r="J29" s="15">
        <f>I29/H29*100</f>
        <v>1.4640304194715497</v>
      </c>
      <c r="L29" s="15">
        <f>L26-L27-L28</f>
        <v>24532.265869999988</v>
      </c>
      <c r="M29" s="15">
        <f>[3]REG2!L29</f>
        <v>88630.844880000179</v>
      </c>
      <c r="N29" s="15">
        <f>L29-M29</f>
        <v>-64098.57901000019</v>
      </c>
      <c r="O29" s="15">
        <f>N29/M29*100</f>
        <v>-72.320848454942606</v>
      </c>
      <c r="Q29" s="15">
        <f>Q26-Q27-Q28</f>
        <v>168645.65786000114</v>
      </c>
      <c r="R29" s="15">
        <f>[3]REG2!Q29</f>
        <v>120113.0203600004</v>
      </c>
      <c r="S29" s="15">
        <f>Q29-R29</f>
        <v>48532.637500000739</v>
      </c>
      <c r="T29" s="15">
        <f>S29/R29*100</f>
        <v>40.405808924411076</v>
      </c>
      <c r="V29" s="15">
        <f>V26-V27-V28</f>
        <v>-68973.104799999535</v>
      </c>
      <c r="W29" s="16">
        <f>[3]REG2!V29</f>
        <v>88577.082290000326</v>
      </c>
      <c r="X29" s="15">
        <f>V29-W29</f>
        <v>-157550.18708999985</v>
      </c>
      <c r="Y29" s="15">
        <f>X29/W29*100</f>
        <v>-177.86788977106107</v>
      </c>
      <c r="AA29" s="15">
        <f>AA26-AA27-AA28</f>
        <v>3266.4257399995349</v>
      </c>
      <c r="AB29" s="15">
        <f>[3]REG2!AA29</f>
        <v>11396.721510000139</v>
      </c>
      <c r="AC29" s="15">
        <f>AA29-AB29</f>
        <v>-8130.2957700006045</v>
      </c>
      <c r="AD29" s="15">
        <f>AC29/AB29*100</f>
        <v>-71.338900076365078</v>
      </c>
      <c r="AF29" s="15">
        <f>AF26-AF27-AF28</f>
        <v>-4045.9743100000296</v>
      </c>
      <c r="AG29" s="15">
        <f>[3]REG2!AF29</f>
        <v>39600.964060000013</v>
      </c>
      <c r="AH29" s="15">
        <f>AF29-AG29</f>
        <v>-43646.93837000004</v>
      </c>
      <c r="AI29" s="15">
        <f>AH29/AG29*100</f>
        <v>-110.2168581145396</v>
      </c>
      <c r="AK29" s="15">
        <f>AK26-AK27-AK28</f>
        <v>227499.31795999937</v>
      </c>
      <c r="AL29" s="15">
        <f>AL26-AL27-AL28</f>
        <v>450593.50768000155</v>
      </c>
      <c r="AM29" s="15">
        <f>AK29-AL29</f>
        <v>-223094.18972000218</v>
      </c>
      <c r="AN29" s="15">
        <f>AM29/AL29*100</f>
        <v>-49.511186006354357</v>
      </c>
    </row>
    <row r="30" spans="1:40" s="15" customFormat="1" ht="15" customHeight="1" x14ac:dyDescent="0.2">
      <c r="A30" s="17" t="s">
        <v>30</v>
      </c>
      <c r="B30" s="15">
        <f>ROUND((B29/B21*100),0)</f>
        <v>-3</v>
      </c>
      <c r="C30" s="15">
        <f>[3]REG2!B30</f>
        <v>-4</v>
      </c>
      <c r="E30" s="15">
        <f>B30-C30</f>
        <v>1</v>
      </c>
      <c r="G30" s="15">
        <f>ROUND((G29/G21*100),0)</f>
        <v>4</v>
      </c>
      <c r="H30" s="15">
        <f>[3]REG2!G30</f>
        <v>4</v>
      </c>
      <c r="J30" s="15">
        <f>G30-H30</f>
        <v>0</v>
      </c>
      <c r="L30" s="15">
        <f>ROUND((L29/L21*100),0)</f>
        <v>1</v>
      </c>
      <c r="M30" s="15">
        <f>[3]REG2!L30</f>
        <v>4</v>
      </c>
      <c r="O30" s="15">
        <f>L30-M30</f>
        <v>-3</v>
      </c>
      <c r="Q30" s="15">
        <f>ROUND((Q29/Q21*100),0)</f>
        <v>4</v>
      </c>
      <c r="R30" s="15">
        <f>[3]REG2!Q30</f>
        <v>3</v>
      </c>
      <c r="T30" s="15">
        <f>Q30-R30</f>
        <v>1</v>
      </c>
      <c r="V30" s="15">
        <f>ROUND((V29/V21*100),0)</f>
        <v>-3</v>
      </c>
      <c r="W30" s="16">
        <f>[3]REG2!V30</f>
        <v>4</v>
      </c>
      <c r="Y30" s="15">
        <f>V30-W30</f>
        <v>-7</v>
      </c>
      <c r="AA30" s="15">
        <f>ROUND((AA29/AA21*100),0)</f>
        <v>0</v>
      </c>
      <c r="AB30" s="15">
        <f>[3]REG2!AA30</f>
        <v>1</v>
      </c>
      <c r="AD30" s="15">
        <f>AA30-AB30</f>
        <v>-1</v>
      </c>
      <c r="AF30" s="15">
        <f>ROUND((AF29/AF21*100),0)</f>
        <v>-1</v>
      </c>
      <c r="AG30" s="15">
        <f>[3]REG2!AF30</f>
        <v>8</v>
      </c>
      <c r="AI30" s="15">
        <f>AF30-AG30</f>
        <v>-9</v>
      </c>
      <c r="AK30" s="15">
        <f>ROUND((AK29/AK21*100),0)</f>
        <v>2</v>
      </c>
      <c r="AL30" s="15">
        <f>ROUND((AL29/AL21*100),0)</f>
        <v>3</v>
      </c>
      <c r="AN30" s="15">
        <f>AK30-AL30</f>
        <v>-1</v>
      </c>
    </row>
    <row r="31" spans="1:40" s="15" customFormat="1" ht="15" customHeight="1" x14ac:dyDescent="0.2">
      <c r="A31" s="17" t="s">
        <v>37</v>
      </c>
      <c r="B31" s="15">
        <f>[2]FP!$U$25</f>
        <v>881.2330199999999</v>
      </c>
      <c r="C31" s="15">
        <f>[3]REG2!B31</f>
        <v>216.23570999999998</v>
      </c>
      <c r="D31" s="15">
        <v>0</v>
      </c>
      <c r="E31" s="15">
        <f>D31/C31*100</f>
        <v>0</v>
      </c>
      <c r="G31" s="15">
        <f>[4]FP!$U$25</f>
        <v>29836.355299999996</v>
      </c>
      <c r="H31" s="15">
        <f>[3]REG2!G31</f>
        <v>34198.872649999998</v>
      </c>
      <c r="I31" s="15">
        <f>G31-H31</f>
        <v>-4362.5173500000019</v>
      </c>
      <c r="J31" s="15">
        <f>I31/H31*100</f>
        <v>-12.756319176503622</v>
      </c>
      <c r="L31" s="15">
        <f>[5]FP!$U$25</f>
        <v>0</v>
      </c>
      <c r="M31" s="15">
        <f>[3]REG2!L31</f>
        <v>0</v>
      </c>
      <c r="N31" s="15">
        <f>L31-M31</f>
        <v>0</v>
      </c>
      <c r="Q31" s="15">
        <f>[6]FP!$U$25</f>
        <v>19315.386910000001</v>
      </c>
      <c r="R31" s="15">
        <f>[3]REG2!Q31</f>
        <v>2327.2003</v>
      </c>
      <c r="S31" s="15">
        <f>Q31-R31</f>
        <v>16988.186610000001</v>
      </c>
      <c r="T31" s="15">
        <f>S31/R31*100</f>
        <v>729.98386129462085</v>
      </c>
      <c r="V31" s="15">
        <f>[7]FP!$U$25</f>
        <v>31496.144990000001</v>
      </c>
      <c r="W31" s="16">
        <f>[3]REG2!V31</f>
        <v>12298.37347</v>
      </c>
      <c r="X31" s="15">
        <f>V31-W31</f>
        <v>19197.771520000002</v>
      </c>
      <c r="Y31" s="15">
        <f>X31/W31*100</f>
        <v>156.10008564815524</v>
      </c>
      <c r="AA31" s="15">
        <f>[8]FP!$U$25</f>
        <v>0</v>
      </c>
      <c r="AB31" s="15">
        <f>[3]REG2!AA31</f>
        <v>14.54</v>
      </c>
      <c r="AC31" s="15">
        <f>AA31-AB31</f>
        <v>-14.54</v>
      </c>
      <c r="AD31" s="15">
        <f>AC31/AB31*100</f>
        <v>-100</v>
      </c>
      <c r="AF31" s="15">
        <f>[9]FP!$U$25</f>
        <v>2680.24719</v>
      </c>
      <c r="AG31" s="15">
        <f>[3]REG2!AF31</f>
        <v>2473.5387900000001</v>
      </c>
      <c r="AH31" s="15">
        <f>AF31-AG31</f>
        <v>206.70839999999998</v>
      </c>
      <c r="AI31" s="15">
        <f>AH31/AG31*100</f>
        <v>8.3567882919677192</v>
      </c>
      <c r="AK31" s="15">
        <f>B31+G31+L31+Q31+V31+AA31+AF31</f>
        <v>84209.367409999992</v>
      </c>
      <c r="AL31" s="15">
        <f>C31+H31+M31+R31+W31+AB31+AG31</f>
        <v>51528.760919999993</v>
      </c>
      <c r="AM31" s="15">
        <f>AK31-AL31</f>
        <v>32680.606489999998</v>
      </c>
      <c r="AN31" s="15">
        <f>AM31/AL31*100</f>
        <v>63.422069357999234</v>
      </c>
    </row>
    <row r="32" spans="1:40" s="15" customFormat="1" ht="15" customHeight="1" x14ac:dyDescent="0.2">
      <c r="A32" s="17" t="s">
        <v>38</v>
      </c>
      <c r="B32" s="15">
        <f>B29-B31</f>
        <v>-4051.1183299999839</v>
      </c>
      <c r="C32" s="15">
        <f>[3]REG2!B32</f>
        <v>-3637.8650700000035</v>
      </c>
      <c r="D32" s="15">
        <f>B32-C32</f>
        <v>-413.2532599999804</v>
      </c>
      <c r="E32" s="15">
        <f>D32/C32*100</f>
        <v>11.359774264524331</v>
      </c>
      <c r="G32" s="15">
        <f>G29-G31</f>
        <v>77407.577609999367</v>
      </c>
      <c r="H32" s="15">
        <f>[3]REG2!G32</f>
        <v>71497.631289999816</v>
      </c>
      <c r="I32" s="15">
        <f>G32-H32</f>
        <v>5909.9463199995516</v>
      </c>
      <c r="J32" s="15">
        <f>I32/H32*100</f>
        <v>8.2659330293452111</v>
      </c>
      <c r="L32" s="15">
        <f>L29-L31</f>
        <v>24532.265869999988</v>
      </c>
      <c r="M32" s="15">
        <f>[3]REG2!L32</f>
        <v>88630.844880000179</v>
      </c>
      <c r="N32" s="15">
        <f>L32-M32</f>
        <v>-64098.57901000019</v>
      </c>
      <c r="O32" s="15">
        <f>N32/M32*100</f>
        <v>-72.320848454942606</v>
      </c>
      <c r="Q32" s="15">
        <f>Q29-Q31</f>
        <v>149330.27095000114</v>
      </c>
      <c r="R32" s="15">
        <f>[3]REG2!Q32</f>
        <v>117785.82006000041</v>
      </c>
      <c r="S32" s="15">
        <f>Q32-R32</f>
        <v>31544.450890000735</v>
      </c>
      <c r="T32" s="15">
        <f>S32/R32*100</f>
        <v>26.781195626037078</v>
      </c>
      <c r="V32" s="15">
        <f>V29-V31</f>
        <v>-100469.24978999954</v>
      </c>
      <c r="W32" s="16">
        <f>[3]REG2!V32</f>
        <v>76278.70882000032</v>
      </c>
      <c r="X32" s="15">
        <f>V32-W32</f>
        <v>-176747.95860999986</v>
      </c>
      <c r="Y32" s="15">
        <f>X32/W32*100</f>
        <v>-231.71335926396338</v>
      </c>
      <c r="AA32" s="15">
        <f>AA29-AA31</f>
        <v>3266.4257399995349</v>
      </c>
      <c r="AB32" s="15">
        <f>[3]REG2!AA32</f>
        <v>11382.181510000139</v>
      </c>
      <c r="AC32" s="15">
        <f>AA32-AB32</f>
        <v>-8115.7557700006037</v>
      </c>
      <c r="AD32" s="15">
        <f>AC32/AB32*100</f>
        <v>-71.302287376723655</v>
      </c>
      <c r="AF32" s="15">
        <f>AF29-AF31</f>
        <v>-6726.2215000000297</v>
      </c>
      <c r="AG32" s="15">
        <f>[3]REG2!AF32</f>
        <v>37127.425270000014</v>
      </c>
      <c r="AH32" s="15">
        <f>AF32-AG32</f>
        <v>-43853.646770000043</v>
      </c>
      <c r="AI32" s="15">
        <f>AH32/AG32*100</f>
        <v>-118.11658484552927</v>
      </c>
      <c r="AK32" s="15">
        <f>AK29-AK31</f>
        <v>143289.95054999937</v>
      </c>
      <c r="AL32" s="15">
        <f>AL29-AL31</f>
        <v>399064.74676000158</v>
      </c>
      <c r="AM32" s="15">
        <f>AK32-AL32</f>
        <v>-255774.79621000221</v>
      </c>
      <c r="AN32" s="15">
        <f>AM32/AL32*100</f>
        <v>-64.093558322711402</v>
      </c>
    </row>
    <row r="33" spans="1:40" s="15" customFormat="1" ht="15" customHeight="1" x14ac:dyDescent="0.2">
      <c r="A33" s="17" t="s">
        <v>30</v>
      </c>
      <c r="B33" s="15">
        <f>ROUND((B32/B21*100),0)</f>
        <v>-4</v>
      </c>
      <c r="C33" s="15">
        <f>[3]REG2!B33</f>
        <v>-4</v>
      </c>
      <c r="E33" s="15">
        <f>B33-C33</f>
        <v>0</v>
      </c>
      <c r="G33" s="15">
        <f>ROUND((G32/G21*100),0)</f>
        <v>3</v>
      </c>
      <c r="H33" s="15">
        <f>[3]REG2!G33</f>
        <v>2</v>
      </c>
      <c r="J33" s="15">
        <f>G33-H33</f>
        <v>1</v>
      </c>
      <c r="L33" s="15">
        <f>ROUND((L32/L21*100),0)</f>
        <v>1</v>
      </c>
      <c r="M33" s="15">
        <f>[3]REG2!L33</f>
        <v>4</v>
      </c>
      <c r="O33" s="15">
        <f>L33-M33</f>
        <v>-3</v>
      </c>
      <c r="Q33" s="15">
        <f>ROUND((Q32/Q21*100),0)</f>
        <v>3</v>
      </c>
      <c r="R33" s="15">
        <f>[3]REG2!Q33</f>
        <v>3</v>
      </c>
      <c r="T33" s="15">
        <f>Q33-R33</f>
        <v>0</v>
      </c>
      <c r="V33" s="15">
        <f>ROUND((V32/V21*100),0)</f>
        <v>-4</v>
      </c>
      <c r="W33" s="16">
        <f>[3]REG2!V33</f>
        <v>3</v>
      </c>
      <c r="Y33" s="15">
        <f>V33-W33</f>
        <v>-7</v>
      </c>
      <c r="AA33" s="15">
        <f>ROUND((AA32/AA21*100),0)</f>
        <v>0</v>
      </c>
      <c r="AB33" s="15">
        <f>[3]REG2!AA33</f>
        <v>1</v>
      </c>
      <c r="AD33" s="15">
        <f>AA33-AB33</f>
        <v>-1</v>
      </c>
      <c r="AF33" s="15">
        <f>ROUND((AF32/AF21*100),0)</f>
        <v>-1</v>
      </c>
      <c r="AG33" s="15">
        <f>[3]REG2!AF33</f>
        <v>7</v>
      </c>
      <c r="AI33" s="15">
        <f>AF33-AG33</f>
        <v>-8</v>
      </c>
      <c r="AK33" s="15">
        <f>ROUND((AK32/AK21*100),0)</f>
        <v>1</v>
      </c>
      <c r="AL33" s="15">
        <f>ROUND((AL32/AL21*100),0)</f>
        <v>3</v>
      </c>
      <c r="AN33" s="15">
        <f>AK33-AL33</f>
        <v>-2</v>
      </c>
    </row>
    <row r="34" spans="1:40" s="20" customFormat="1" ht="15" hidden="1" customHeight="1" x14ac:dyDescent="0.2">
      <c r="A34" s="18"/>
      <c r="B34" s="19">
        <f>B32+B14</f>
        <v>749.489070000016</v>
      </c>
      <c r="C34" s="19"/>
      <c r="D34" s="15"/>
      <c r="E34" s="15"/>
      <c r="F34" s="15"/>
      <c r="G34" s="19">
        <f>G32+G14</f>
        <v>163051.11142999935</v>
      </c>
      <c r="H34" s="19"/>
      <c r="I34" s="15"/>
      <c r="J34" s="15"/>
      <c r="K34" s="15"/>
      <c r="L34" s="19">
        <f>L32+L14</f>
        <v>107290.33079999998</v>
      </c>
      <c r="M34" s="19"/>
      <c r="N34" s="15"/>
      <c r="O34" s="15"/>
      <c r="P34" s="15"/>
      <c r="Q34" s="19">
        <f>Q32+Q14</f>
        <v>242569.25843000115</v>
      </c>
      <c r="R34" s="19"/>
      <c r="S34" s="15"/>
      <c r="T34" s="15"/>
      <c r="U34" s="15"/>
      <c r="V34" s="19"/>
      <c r="W34" s="16"/>
      <c r="X34" s="15"/>
      <c r="Y34" s="15"/>
      <c r="Z34" s="15"/>
      <c r="AA34" s="19">
        <f>AA32+AA14</f>
        <v>56609.235229999533</v>
      </c>
      <c r="AB34" s="19"/>
      <c r="AC34" s="15"/>
      <c r="AD34" s="15"/>
      <c r="AE34" s="15"/>
      <c r="AF34" s="19">
        <f>AF32+AF14</f>
        <v>18785.985449999971</v>
      </c>
      <c r="AG34" s="19"/>
      <c r="AH34" s="15"/>
      <c r="AI34" s="15"/>
      <c r="AJ34" s="15"/>
      <c r="AK34" s="15"/>
      <c r="AL34" s="15"/>
      <c r="AM34" s="15"/>
      <c r="AN34" s="15"/>
    </row>
    <row r="35" spans="1:40" s="20" customForma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21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s="20" customFormat="1" ht="15.75" x14ac:dyDescent="0.25">
      <c r="A36" s="22" t="s">
        <v>39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21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s="20" customFormat="1" ht="9.9499999999999993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21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s="15" customFormat="1" ht="15" customHeight="1" x14ac:dyDescent="0.2">
      <c r="A38" s="17" t="s">
        <v>40</v>
      </c>
      <c r="B38" s="15">
        <f>[2]FP!U31</f>
        <v>3406.74</v>
      </c>
      <c r="C38" s="15">
        <f>[3]REG2!B38</f>
        <v>6752.3494000000001</v>
      </c>
      <c r="D38" s="15">
        <f>B38-C38</f>
        <v>-3345.6094000000003</v>
      </c>
      <c r="E38" s="15">
        <f>D38/C38*100</f>
        <v>-49.547338293838891</v>
      </c>
      <c r="G38" s="15">
        <f>[4]FP!U31</f>
        <v>566369.98</v>
      </c>
      <c r="H38" s="15">
        <f>[3]REG2!G38</f>
        <v>351151.96366000001</v>
      </c>
      <c r="I38" s="15">
        <f>G38-H38</f>
        <v>215218.01633999997</v>
      </c>
      <c r="J38" s="15">
        <f>I38/H38*100</f>
        <v>61.289139350615464</v>
      </c>
      <c r="L38" s="15">
        <f>[5]FP!U31</f>
        <v>384129.1</v>
      </c>
      <c r="M38" s="15">
        <f>[3]REG2!L38</f>
        <v>311624.0564</v>
      </c>
      <c r="N38" s="15">
        <f>L38-M38</f>
        <v>72505.043599999975</v>
      </c>
      <c r="O38" s="15">
        <f>N38/M38*100</f>
        <v>23.266831334398859</v>
      </c>
      <c r="Q38" s="15">
        <f>[6]FP!U31</f>
        <v>285560.5</v>
      </c>
      <c r="R38" s="15">
        <f>[3]REG2!Q38</f>
        <v>517553.72294999997</v>
      </c>
      <c r="S38" s="15">
        <f>Q38-R38</f>
        <v>-231993.22294999997</v>
      </c>
      <c r="T38" s="15">
        <f>S38/R38*100</f>
        <v>-44.824954910509348</v>
      </c>
      <c r="V38" s="15">
        <f>[7]FP!U31</f>
        <v>411853.71</v>
      </c>
      <c r="W38" s="16">
        <f>[3]REG2!V38</f>
        <v>952813.65</v>
      </c>
      <c r="X38" s="15">
        <f>V38-W38</f>
        <v>-540959.93999999994</v>
      </c>
      <c r="Y38" s="15">
        <f>X38/W38*100</f>
        <v>-56.774998972779187</v>
      </c>
      <c r="AA38" s="15">
        <f>[8]FP!U31</f>
        <v>246433.42</v>
      </c>
      <c r="AB38" s="15">
        <f>[3]REG2!AA38</f>
        <v>284301.40087000001</v>
      </c>
      <c r="AC38" s="15">
        <f>AA38-AB38</f>
        <v>-37867.980869999999</v>
      </c>
      <c r="AD38" s="15">
        <f>AC38/AB38*100</f>
        <v>-13.319660316171131</v>
      </c>
      <c r="AF38" s="15">
        <f>[9]FP!U31</f>
        <v>140293.29999999999</v>
      </c>
      <c r="AG38" s="15">
        <f>[3]REG2!AF38</f>
        <v>167985.48002000002</v>
      </c>
      <c r="AH38" s="15">
        <f>AF38-AG38</f>
        <v>-27692.180020000029</v>
      </c>
      <c r="AI38" s="15">
        <f>AH38/AG38*100</f>
        <v>-16.484865249486475</v>
      </c>
      <c r="AK38" s="15">
        <f t="shared" ref="AK38:AL40" si="17">B38+G38+L38+Q38+V38+AA38+AF38</f>
        <v>2038046.7499999998</v>
      </c>
      <c r="AL38" s="15">
        <f t="shared" si="17"/>
        <v>2592182.6233000001</v>
      </c>
      <c r="AM38" s="15">
        <f>AK38-AL38</f>
        <v>-554135.87330000033</v>
      </c>
      <c r="AN38" s="15">
        <f>AM38/AL38*100</f>
        <v>-21.37719265298341</v>
      </c>
    </row>
    <row r="39" spans="1:40" s="15" customFormat="1" ht="15" customHeight="1" x14ac:dyDescent="0.2">
      <c r="A39" s="17" t="s">
        <v>41</v>
      </c>
      <c r="B39" s="15">
        <f>[2]FP!U32</f>
        <v>1547.96</v>
      </c>
      <c r="C39" s="15">
        <f>[3]REG2!B39</f>
        <v>1329.6796899999999</v>
      </c>
      <c r="D39" s="15">
        <f>B39-C39</f>
        <v>218.2803100000001</v>
      </c>
      <c r="E39" s="15">
        <f>D39/C39*100</f>
        <v>16.416006925698031</v>
      </c>
      <c r="G39" s="15">
        <f>[4]FP!U32</f>
        <v>50.65</v>
      </c>
      <c r="H39" s="15">
        <f>[3]REG2!G39</f>
        <v>50.753219999999999</v>
      </c>
      <c r="I39" s="15">
        <f>G39-H39</f>
        <v>-0.10322000000000031</v>
      </c>
      <c r="J39" s="15">
        <f>I39/H39*100</f>
        <v>-0.20337625868861189</v>
      </c>
      <c r="L39" s="15">
        <f>[5]FP!U32</f>
        <v>1389.11</v>
      </c>
      <c r="M39" s="15">
        <f>[3]REG2!L39</f>
        <v>1387.9811200000001</v>
      </c>
      <c r="N39" s="15">
        <f>L39-M39</f>
        <v>1.1288799999997536</v>
      </c>
      <c r="O39" s="15">
        <f>N39/M39*100</f>
        <v>8.1332518413489194E-2</v>
      </c>
      <c r="Q39" s="15">
        <f>[6]FP!U32</f>
        <v>0</v>
      </c>
      <c r="R39" s="15">
        <f>[3]REG2!Q39</f>
        <v>0</v>
      </c>
      <c r="S39" s="15">
        <f>Q39-R39</f>
        <v>0</v>
      </c>
      <c r="V39" s="15">
        <f>[7]FP!U32</f>
        <v>0</v>
      </c>
      <c r="W39" s="16">
        <f>[3]REG2!V39</f>
        <v>0</v>
      </c>
      <c r="X39" s="15">
        <f>V39-W39</f>
        <v>0</v>
      </c>
      <c r="AA39" s="15">
        <f>[8]FP!U32</f>
        <v>0</v>
      </c>
      <c r="AB39" s="15">
        <f>[3]REG2!AA39</f>
        <v>0</v>
      </c>
      <c r="AC39" s="15">
        <f>AA39-AB39</f>
        <v>0</v>
      </c>
      <c r="AF39" s="15">
        <f>[9]FP!U32</f>
        <v>0</v>
      </c>
      <c r="AG39" s="15">
        <f>[3]REG2!AF39</f>
        <v>0</v>
      </c>
      <c r="AH39" s="15">
        <f>AF39-AG39</f>
        <v>0</v>
      </c>
      <c r="AK39" s="15">
        <f t="shared" si="17"/>
        <v>2987.7200000000003</v>
      </c>
      <c r="AL39" s="15">
        <f t="shared" si="17"/>
        <v>2768.4140299999999</v>
      </c>
      <c r="AM39" s="15">
        <f>AK39-AL39</f>
        <v>219.30597000000034</v>
      </c>
      <c r="AN39" s="15">
        <f>AM39/AL39*100</f>
        <v>7.9217186310820837</v>
      </c>
    </row>
    <row r="40" spans="1:40" s="15" customFormat="1" ht="15" customHeight="1" x14ac:dyDescent="0.2">
      <c r="A40" s="17" t="s">
        <v>42</v>
      </c>
      <c r="B40" s="15">
        <f>[2]FP!U33</f>
        <v>1253.46</v>
      </c>
      <c r="C40" s="15">
        <f>[3]REG2!B40</f>
        <v>591.42660000000001</v>
      </c>
      <c r="D40" s="15">
        <f>B40-C40</f>
        <v>662.03340000000003</v>
      </c>
      <c r="E40" s="15">
        <f>D40/C40*100</f>
        <v>111.93838762071235</v>
      </c>
      <c r="G40" s="15">
        <f>[4]FP!U33</f>
        <v>536929.32999999996</v>
      </c>
      <c r="H40" s="15">
        <f>[3]REG2!G40</f>
        <v>512738.5134</v>
      </c>
      <c r="I40" s="15">
        <f>G40-H40</f>
        <v>24190.816599999962</v>
      </c>
      <c r="J40" s="15">
        <f>I40/H40*100</f>
        <v>4.7179636340537794</v>
      </c>
      <c r="L40" s="15">
        <f>[5]FP!U33</f>
        <v>-11958.51</v>
      </c>
      <c r="M40" s="15">
        <f>[3]REG2!L40</f>
        <v>-8286.78521</v>
      </c>
      <c r="N40" s="15">
        <f>L40-M40</f>
        <v>-3671.7247900000002</v>
      </c>
      <c r="O40" s="15">
        <f>N40/M40*100</f>
        <v>44.308193068274306</v>
      </c>
      <c r="Q40" s="15">
        <f>[6]FP!U33</f>
        <v>74006.679999999993</v>
      </c>
      <c r="R40" s="15">
        <f>[3]REG2!Q40</f>
        <v>19532.90841</v>
      </c>
      <c r="S40" s="15">
        <f>Q40-R40</f>
        <v>54473.771589999989</v>
      </c>
      <c r="T40" s="15">
        <f>S40/R40*100</f>
        <v>278.88203050249183</v>
      </c>
      <c r="V40" s="15">
        <f>[7]FP!U33</f>
        <v>29107.48</v>
      </c>
      <c r="W40" s="16">
        <f>[3]REG2!V40</f>
        <v>56066.63</v>
      </c>
      <c r="X40" s="15">
        <f>V40-W40</f>
        <v>-26959.149999999998</v>
      </c>
      <c r="Y40" s="15">
        <f>X40/W40*100</f>
        <v>-48.084127760131111</v>
      </c>
      <c r="AA40" s="15">
        <f>[8]FP!U33</f>
        <v>-31296.03</v>
      </c>
      <c r="AB40" s="15">
        <f>[3]REG2!AA40</f>
        <v>-215.24770999999998</v>
      </c>
      <c r="AC40" s="15">
        <f>AA40-AB40</f>
        <v>-31080.782289999999</v>
      </c>
      <c r="AD40" s="15">
        <f>AC40/AB40*100</f>
        <v>14439.541442740554</v>
      </c>
      <c r="AF40" s="15">
        <f>[9]FP!U33</f>
        <v>60854.05</v>
      </c>
      <c r="AG40" s="15">
        <f>[3]REG2!AF40</f>
        <v>37663.121169999969</v>
      </c>
      <c r="AH40" s="15">
        <f>AF40-AG40</f>
        <v>23190.928830000033</v>
      </c>
      <c r="AI40" s="15">
        <f>AH40/AG40*100</f>
        <v>61.574633513040979</v>
      </c>
      <c r="AK40" s="15">
        <f t="shared" si="17"/>
        <v>658896.46</v>
      </c>
      <c r="AL40" s="15">
        <f t="shared" si="17"/>
        <v>618090.56665999989</v>
      </c>
      <c r="AM40" s="15">
        <f>AK40-AL40</f>
        <v>40805.893340000068</v>
      </c>
      <c r="AN40" s="15">
        <f>AM40/AL40*100</f>
        <v>6.6019278631777967</v>
      </c>
    </row>
    <row r="41" spans="1:40" s="15" customFormat="1" ht="15" customHeight="1" x14ac:dyDescent="0.2">
      <c r="A41" s="17" t="s">
        <v>43</v>
      </c>
      <c r="W41" s="16"/>
    </row>
    <row r="42" spans="1:40" s="15" customFormat="1" ht="15" customHeight="1" x14ac:dyDescent="0.2">
      <c r="A42" s="17" t="s">
        <v>44</v>
      </c>
      <c r="B42" s="15">
        <f>[2]FP!$U$35</f>
        <v>15689.51</v>
      </c>
      <c r="C42" s="15">
        <f>[3]REG2!B42</f>
        <v>11766.55</v>
      </c>
      <c r="D42" s="15">
        <f>B42-C42</f>
        <v>3922.9600000000009</v>
      </c>
      <c r="E42" s="15">
        <f>D42/C42*100</f>
        <v>33.339933965350944</v>
      </c>
      <c r="G42" s="15">
        <f>[4]FP!$U$35</f>
        <v>330375.25</v>
      </c>
      <c r="H42" s="15">
        <f>[3]REG2!G42</f>
        <v>282676.36</v>
      </c>
      <c r="I42" s="15">
        <f>G42-H42</f>
        <v>47698.890000000014</v>
      </c>
      <c r="J42" s="15">
        <f>I42/H42*100</f>
        <v>16.8740286594889</v>
      </c>
      <c r="L42" s="15">
        <f>[5]FP!$U$35</f>
        <v>232581.91</v>
      </c>
      <c r="M42" s="15">
        <f>[3]REG2!L42</f>
        <v>206527.3</v>
      </c>
      <c r="N42" s="15">
        <f>L42-M42</f>
        <v>26054.610000000015</v>
      </c>
      <c r="O42" s="15">
        <f>N42/M42*100</f>
        <v>12.615576730049741</v>
      </c>
      <c r="Q42" s="15">
        <f>[6]FP!$U$35</f>
        <v>836916.28</v>
      </c>
      <c r="R42" s="15">
        <f>[3]REG2!Q42</f>
        <v>561039.80000000005</v>
      </c>
      <c r="S42" s="15">
        <f>Q42-R42</f>
        <v>275876.47999999998</v>
      </c>
      <c r="T42" s="15">
        <f>S42/R42*100</f>
        <v>49.172354617266009</v>
      </c>
      <c r="V42" s="15">
        <f>[7]FP!$U$35</f>
        <v>406894.98</v>
      </c>
      <c r="W42" s="16">
        <f>[3]REG2!V42</f>
        <v>420039.57</v>
      </c>
      <c r="X42" s="15">
        <f>V42-W42</f>
        <v>-13144.590000000026</v>
      </c>
      <c r="Y42" s="15">
        <f>X42/W42*100</f>
        <v>-3.129369454406409</v>
      </c>
      <c r="AA42" s="15">
        <f>[8]FP!$U$35</f>
        <v>501963.93</v>
      </c>
      <c r="AB42" s="15">
        <f>[3]REG2!AA42</f>
        <v>499103.14</v>
      </c>
      <c r="AC42" s="15">
        <f>AA42-AB42</f>
        <v>2860.789999999979</v>
      </c>
      <c r="AD42" s="15">
        <f>AC42/AB42*100</f>
        <v>0.57318613543484798</v>
      </c>
      <c r="AF42" s="15">
        <f>[9]FP!$U$35</f>
        <v>51728.09</v>
      </c>
      <c r="AG42" s="15">
        <f>[3]REG2!AF42</f>
        <v>41873.11</v>
      </c>
      <c r="AH42" s="15">
        <f>AF42-AG42</f>
        <v>9854.9799999999959</v>
      </c>
      <c r="AI42" s="15">
        <f>AH42/AG42*100</f>
        <v>23.535342848907082</v>
      </c>
      <c r="AK42" s="15">
        <f>B42+G42+L42+Q42+V42+AA42+AF42</f>
        <v>2376149.9500000002</v>
      </c>
      <c r="AL42" s="15">
        <f>C42+H42+M42+R42+W42+AB42+AG42</f>
        <v>2023025.8300000003</v>
      </c>
      <c r="AM42" s="15">
        <f>AK42-AL42</f>
        <v>353124.11999999988</v>
      </c>
      <c r="AN42" s="15">
        <f>AM42/AL42*100</f>
        <v>17.455245245187989</v>
      </c>
    </row>
    <row r="43" spans="1:40" s="20" customFormat="1" ht="15" customHeight="1" x14ac:dyDescent="0.2">
      <c r="A43" s="18" t="s">
        <v>45</v>
      </c>
      <c r="B43" s="20">
        <f>B42/(B13/'[1]DON''T DELETE'!B1)</f>
        <v>1.1772122607615378</v>
      </c>
      <c r="C43" s="20">
        <f>[3]REG2!B43</f>
        <v>1.1157755003764835</v>
      </c>
      <c r="D43" s="20">
        <f>B43-C43</f>
        <v>6.1436760385054301E-2</v>
      </c>
      <c r="E43" s="15">
        <f>D43/C43*100</f>
        <v>5.5061937069172417</v>
      </c>
      <c r="G43" s="20">
        <f>G42/(G13/'[1]DON''T DELETE'!B1)</f>
        <v>0.90622628272757055</v>
      </c>
      <c r="H43" s="20">
        <f>[3]REG2!G43</f>
        <v>0.77603684363597458</v>
      </c>
      <c r="I43" s="20">
        <f>G43-H43</f>
        <v>0.13018943909159597</v>
      </c>
      <c r="J43" s="15">
        <f>I43/H43*100</f>
        <v>16.77619305825969</v>
      </c>
      <c r="L43" s="20">
        <f>L42/(L13/'[1]DON''T DELETE'!B1)</f>
        <v>1.1246867831663809</v>
      </c>
      <c r="M43" s="20">
        <f>[3]REG2!L43</f>
        <v>0.91126262949984704</v>
      </c>
      <c r="N43" s="20">
        <f>L43-M43</f>
        <v>0.21342415366653389</v>
      </c>
      <c r="O43" s="15">
        <f>N43/M43*100</f>
        <v>23.42070735235497</v>
      </c>
      <c r="Q43" s="20">
        <f>Q42/(Q13/'[1]DON''T DELETE'!B1)</f>
        <v>1.6462795537025032</v>
      </c>
      <c r="R43" s="20">
        <f>[3]REG2!Q43</f>
        <v>1.1923903016699262</v>
      </c>
      <c r="S43" s="20">
        <f>Q43-R43</f>
        <v>0.45388925203257702</v>
      </c>
      <c r="T43" s="15">
        <f>S43/R43*100</f>
        <v>38.065493437585943</v>
      </c>
      <c r="V43" s="20">
        <f>V42/(V13/'[1]DON''T DELETE'!B1)</f>
        <v>1.4311908352680895</v>
      </c>
      <c r="W43" s="21">
        <f>[3]REG2!V43</f>
        <v>1.3488113204032843</v>
      </c>
      <c r="X43" s="20">
        <f>V43-W43</f>
        <v>8.2379514864805214E-2</v>
      </c>
      <c r="Y43" s="15">
        <f>X43/W43*100</f>
        <v>6.1075640171951076</v>
      </c>
      <c r="AA43" s="20">
        <f>AA42/(AA13/'[1]DON''T DELETE'!B1)</f>
        <v>2.6776384000469609</v>
      </c>
      <c r="AB43" s="20">
        <f>[3]REG2!AA43</f>
        <v>2.4986150536284359</v>
      </c>
      <c r="AC43" s="20">
        <f>AA43-AB43</f>
        <v>0.17902334641852491</v>
      </c>
      <c r="AD43" s="15">
        <f>AC43/AB43*100</f>
        <v>7.1649030593388519</v>
      </c>
      <c r="AF43" s="20">
        <f>AF42/(AF13/'[1]DON''T DELETE'!B1)</f>
        <v>0.86344918151371031</v>
      </c>
      <c r="AG43" s="20">
        <f>[3]REG2!AF43</f>
        <v>0.68816216400207408</v>
      </c>
      <c r="AH43" s="20">
        <f>AF43-AG43</f>
        <v>0.17528701751163622</v>
      </c>
      <c r="AI43" s="15">
        <f>AH43/AG43*100</f>
        <v>25.471760390347171</v>
      </c>
      <c r="AK43" s="20">
        <f>AK42/(AK13/'[1]DON''T DELETE'!B1)</f>
        <v>1.4624859158556525</v>
      </c>
      <c r="AL43" s="20">
        <f>AL42/(AL13/'[1]DON''T DELETE'!B1)</f>
        <v>1.2305721077746992</v>
      </c>
      <c r="AM43" s="20">
        <f>AK43-AL43</f>
        <v>0.2319138080809533</v>
      </c>
      <c r="AN43" s="15">
        <f>AM43/AL43*100</f>
        <v>18.846015330246178</v>
      </c>
    </row>
    <row r="44" spans="1:40" s="20" customFormat="1" ht="15" customHeight="1" x14ac:dyDescent="0.2">
      <c r="A44" s="18" t="s">
        <v>46</v>
      </c>
      <c r="B44" s="23"/>
      <c r="C44" s="2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2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7"/>
      <c r="AL44" s="17"/>
      <c r="AM44" s="15"/>
      <c r="AN44" s="15"/>
    </row>
    <row r="45" spans="1:40" s="15" customFormat="1" ht="15" customHeight="1" x14ac:dyDescent="0.2">
      <c r="A45" s="17" t="s">
        <v>44</v>
      </c>
      <c r="B45" s="15">
        <f>[2]FP!$U$38</f>
        <v>10053.44</v>
      </c>
      <c r="C45" s="15">
        <f>[3]REG2!B45</f>
        <v>8314.39</v>
      </c>
      <c r="D45" s="15">
        <f t="shared" ref="D45:D50" si="18">B45-C45</f>
        <v>1739.0500000000011</v>
      </c>
      <c r="E45" s="15">
        <f t="shared" ref="E45:E50" si="19">D45/C45*100</f>
        <v>20.91614658441571</v>
      </c>
      <c r="G45" s="15">
        <f>[4]FP!$U$38</f>
        <v>281236.65000000002</v>
      </c>
      <c r="H45" s="15">
        <f>[3]REG2!G45</f>
        <v>266845.28000000003</v>
      </c>
      <c r="I45" s="15">
        <f t="shared" ref="I45:I50" si="20">G45-H45</f>
        <v>14391.369999999995</v>
      </c>
      <c r="J45" s="15">
        <f t="shared" ref="J45:J50" si="21">I45/H45*100</f>
        <v>5.3931514171807704</v>
      </c>
      <c r="L45" s="15">
        <f>[5]FP!$U$38</f>
        <v>155696.1</v>
      </c>
      <c r="M45" s="15">
        <f>[3]REG2!L45</f>
        <v>143761.43</v>
      </c>
      <c r="N45" s="15">
        <f t="shared" ref="N45:N50" si="22">L45-M45</f>
        <v>11934.670000000013</v>
      </c>
      <c r="O45" s="15">
        <f>N45/M45*100</f>
        <v>8.3017190354881798</v>
      </c>
      <c r="Q45" s="15">
        <f>[6]FP!$U$38</f>
        <v>381254.11</v>
      </c>
      <c r="R45" s="15">
        <f>[3]REG2!Q45</f>
        <v>333885.38</v>
      </c>
      <c r="S45" s="15">
        <f t="shared" ref="S45:S50" si="23">Q45-R45</f>
        <v>47368.729999999981</v>
      </c>
      <c r="T45" s="15">
        <f t="shared" ref="T45:T50" si="24">S45/R45*100</f>
        <v>14.187123137886415</v>
      </c>
      <c r="V45" s="15">
        <f>[7]FP!$U$38</f>
        <v>181980.52</v>
      </c>
      <c r="W45" s="16">
        <f>[3]REG2!V45</f>
        <v>1017986.78</v>
      </c>
      <c r="X45" s="15">
        <f t="shared" ref="X45:X50" si="25">V45-W45</f>
        <v>-836006.26</v>
      </c>
      <c r="Y45" s="15">
        <f t="shared" ref="Y45:Y50" si="26">X45/W45*100</f>
        <v>-82.123488872812274</v>
      </c>
      <c r="AA45" s="15">
        <f>[8]FP!$U$38</f>
        <v>143316.29</v>
      </c>
      <c r="AB45" s="15">
        <f>[3]REG2!AA46</f>
        <v>0.90169375902989857</v>
      </c>
      <c r="AC45" s="15">
        <f t="shared" ref="AC45:AC50" si="27">AA45-AB45</f>
        <v>143315.38830624099</v>
      </c>
      <c r="AD45" s="15">
        <f t="shared" ref="AD45:AD50" si="28">AC45/AB45*100</f>
        <v>15894020.211521603</v>
      </c>
      <c r="AF45" s="15">
        <f>[9]FP!$U$38</f>
        <v>34797.75</v>
      </c>
      <c r="AG45" s="15">
        <f>[3]REG2!AF45</f>
        <v>36341.21</v>
      </c>
      <c r="AH45" s="15">
        <f t="shared" ref="AH45:AH50" si="29">AF45-AG45</f>
        <v>-1543.4599999999991</v>
      </c>
      <c r="AI45" s="15">
        <f t="shared" ref="AI45:AI50" si="30">AH45/AG45*100</f>
        <v>-4.2471343139097435</v>
      </c>
      <c r="AK45" s="15">
        <f>B45+G45+L45+Q45+V45+AA45+AF45</f>
        <v>1188334.8600000001</v>
      </c>
      <c r="AL45" s="15">
        <f>C45+H45+M45+R45+W45+AB45+AG45</f>
        <v>1807135.371693759</v>
      </c>
      <c r="AM45" s="15">
        <f t="shared" ref="AM45:AM50" si="31">AK45-AL45</f>
        <v>-618800.51169375889</v>
      </c>
      <c r="AN45" s="15">
        <f t="shared" ref="AN45:AN50" si="32">AM45/AL45*100</f>
        <v>-34.242067383904988</v>
      </c>
    </row>
    <row r="46" spans="1:40" s="20" customFormat="1" ht="15" customHeight="1" x14ac:dyDescent="0.2">
      <c r="A46" s="18" t="s">
        <v>47</v>
      </c>
      <c r="B46" s="20">
        <f>B45/(B22/'[1]DON''T DELETE'!B1)</f>
        <v>1.1226470838865628</v>
      </c>
      <c r="C46" s="20">
        <f>[3]REG2!B46</f>
        <v>1.1851964142762874</v>
      </c>
      <c r="D46" s="20">
        <f t="shared" si="18"/>
        <v>-6.2549330389724656E-2</v>
      </c>
      <c r="E46" s="15">
        <f t="shared" si="19"/>
        <v>-5.2775497492471697</v>
      </c>
      <c r="G46" s="20">
        <f>G45/(G22/'[1]DON''T DELETE'!B1)</f>
        <v>1.0372601509932402</v>
      </c>
      <c r="H46" s="20">
        <f>[3]REG2!G46</f>
        <v>0.96098598534733737</v>
      </c>
      <c r="I46" s="20">
        <f t="shared" si="20"/>
        <v>7.6274165645902836E-2</v>
      </c>
      <c r="J46" s="15">
        <f t="shared" si="21"/>
        <v>7.9370736731747886</v>
      </c>
      <c r="L46" s="20">
        <f>L45/(L22/'[1]DON''T DELETE'!B1)</f>
        <v>0.97658636570169566</v>
      </c>
      <c r="M46" s="20">
        <f>[3]REG2!L46</f>
        <v>0.79737820863990916</v>
      </c>
      <c r="N46" s="20">
        <f t="shared" si="22"/>
        <v>0.1792081570617865</v>
      </c>
      <c r="O46" s="15">
        <f>N46/M46*100</f>
        <v>22.474674517060418</v>
      </c>
      <c r="Q46" s="20">
        <f>Q45/(Q22/'[1]DON''T DELETE'!B1)</f>
        <v>0.89415395478135229</v>
      </c>
      <c r="R46" s="20">
        <f>[3]REG2!Q46</f>
        <v>0.83376636160013784</v>
      </c>
      <c r="S46" s="20">
        <f t="shared" si="23"/>
        <v>6.038759318121445E-2</v>
      </c>
      <c r="T46" s="15">
        <f t="shared" si="24"/>
        <v>7.2427476044152828</v>
      </c>
      <c r="V46" s="20">
        <f>V45/(V22/'[1]DON''T DELETE'!B1)</f>
        <v>0.84073017872334932</v>
      </c>
      <c r="W46" s="21">
        <f>[3]REG2!V46</f>
        <v>4.4309407171116382</v>
      </c>
      <c r="X46" s="20">
        <f t="shared" si="25"/>
        <v>-3.590210538388289</v>
      </c>
      <c r="Y46" s="15">
        <f t="shared" si="26"/>
        <v>-81.025921302070842</v>
      </c>
      <c r="AA46" s="20">
        <f>AA45/(AA22/'[1]DON''T DELETE'!B1)</f>
        <v>1.0403136412735432</v>
      </c>
      <c r="AB46" s="20">
        <f>[3]REG2!AA47</f>
        <v>101592.91076111112</v>
      </c>
      <c r="AC46" s="20">
        <f t="shared" si="27"/>
        <v>-101591.87044746985</v>
      </c>
      <c r="AD46" s="15">
        <f t="shared" si="28"/>
        <v>-99.99897599779996</v>
      </c>
      <c r="AF46" s="20">
        <f>AF45/(AF22/'[1]DON''T DELETE'!B1)</f>
        <v>0.77446204745490443</v>
      </c>
      <c r="AG46" s="20">
        <f>[3]REG2!AF46</f>
        <v>0.56568426417994588</v>
      </c>
      <c r="AH46" s="20">
        <f t="shared" si="29"/>
        <v>0.20877778327495855</v>
      </c>
      <c r="AI46" s="15">
        <f t="shared" si="30"/>
        <v>36.907122310997451</v>
      </c>
      <c r="AK46" s="20">
        <f>AK45/(AK22/'[1]DON''T DELETE'!B1)</f>
        <v>0.93935586408166738</v>
      </c>
      <c r="AL46" s="20">
        <f>AL45/(AL22/'[1]DON''T DELETE'!B1)</f>
        <v>1.4020401007580907</v>
      </c>
      <c r="AM46" s="20">
        <f t="shared" si="31"/>
        <v>-0.46268423667642333</v>
      </c>
      <c r="AN46" s="15">
        <f t="shared" si="32"/>
        <v>-33.0007848153735</v>
      </c>
    </row>
    <row r="47" spans="1:40" s="15" customFormat="1" ht="15" customHeight="1" x14ac:dyDescent="0.2">
      <c r="A47" s="17" t="s">
        <v>48</v>
      </c>
      <c r="B47" s="15">
        <f>[2]FP!U40</f>
        <v>9546.1968355555546</v>
      </c>
      <c r="C47" s="15">
        <f>[3]REG2!B47</f>
        <v>7396.8056022222218</v>
      </c>
      <c r="D47" s="15">
        <f t="shared" si="18"/>
        <v>2149.3912333333328</v>
      </c>
      <c r="E47" s="15">
        <f t="shared" si="19"/>
        <v>29.058371260799277</v>
      </c>
      <c r="G47" s="15">
        <f>[4]FP!U40</f>
        <v>290916.5370088889</v>
      </c>
      <c r="H47" s="15">
        <f>[3]REG2!G47</f>
        <v>308694.60022999998</v>
      </c>
      <c r="I47" s="15">
        <f t="shared" si="20"/>
        <v>-17778.063221111079</v>
      </c>
      <c r="J47" s="15">
        <f t="shared" si="21"/>
        <v>-5.7591105279668406</v>
      </c>
      <c r="L47" s="15">
        <f>[5]FP!U40</f>
        <v>155122.78714888886</v>
      </c>
      <c r="M47" s="15">
        <f>[3]REG2!L47</f>
        <v>179184.5635111111</v>
      </c>
      <c r="N47" s="15">
        <f t="shared" si="22"/>
        <v>-24061.776362222241</v>
      </c>
      <c r="O47" s="15">
        <f>N47/M47*100</f>
        <v>-13.42848730422595</v>
      </c>
      <c r="Q47" s="15">
        <f>[6]FP!U40</f>
        <v>412898.97103333328</v>
      </c>
      <c r="R47" s="15">
        <f>[3]REG2!Q47</f>
        <v>436565.78421851847</v>
      </c>
      <c r="S47" s="15">
        <f t="shared" si="23"/>
        <v>-23666.813185185194</v>
      </c>
      <c r="T47" s="15">
        <f t="shared" si="24"/>
        <v>-5.4211333184414237</v>
      </c>
      <c r="V47" s="15">
        <f>[7]FP!U40</f>
        <v>282979.5151455556</v>
      </c>
      <c r="W47" s="16">
        <f>[3]REG2!V47</f>
        <v>166521.37695555555</v>
      </c>
      <c r="X47" s="15">
        <f t="shared" si="25"/>
        <v>116458.13819000006</v>
      </c>
      <c r="Y47" s="15">
        <f t="shared" si="26"/>
        <v>69.935848669497048</v>
      </c>
      <c r="AA47" s="15">
        <f>[8]FP!U40</f>
        <v>144759.7166611111</v>
      </c>
      <c r="AB47" s="15">
        <f>[3]REG2!AA48</f>
        <v>3458.2387599999997</v>
      </c>
      <c r="AC47" s="15">
        <f t="shared" si="27"/>
        <v>141301.47790111109</v>
      </c>
      <c r="AD47" s="15">
        <f t="shared" si="28"/>
        <v>4085.9376031373586</v>
      </c>
      <c r="AF47" s="15">
        <f>[9]FP!U40</f>
        <v>43458.392384444451</v>
      </c>
      <c r="AG47" s="15">
        <f>[3]REG2!AF47</f>
        <v>43919.952608888889</v>
      </c>
      <c r="AH47" s="15">
        <f t="shared" si="29"/>
        <v>-461.56022444443806</v>
      </c>
      <c r="AI47" s="15">
        <f t="shared" si="30"/>
        <v>-1.0509123918112417</v>
      </c>
      <c r="AK47" s="15">
        <f t="shared" ref="AK47:AL49" si="33">B47+G47+L47+Q47+V47+AA47+AF47</f>
        <v>1339682.1162177776</v>
      </c>
      <c r="AL47" s="15">
        <f t="shared" si="33"/>
        <v>1145741.3218862964</v>
      </c>
      <c r="AM47" s="15">
        <f t="shared" si="31"/>
        <v>193940.79433148121</v>
      </c>
      <c r="AN47" s="15">
        <f t="shared" si="32"/>
        <v>16.927101312204218</v>
      </c>
    </row>
    <row r="48" spans="1:40" s="15" customFormat="1" ht="15" customHeight="1" x14ac:dyDescent="0.2">
      <c r="A48" s="17" t="s">
        <v>49</v>
      </c>
      <c r="B48" s="15">
        <f>[2]FP!U41</f>
        <v>92.935500000000005</v>
      </c>
      <c r="C48" s="15">
        <f>[3]REG2!B48</f>
        <v>195.316</v>
      </c>
      <c r="D48" s="15">
        <f t="shared" si="18"/>
        <v>-102.3805</v>
      </c>
      <c r="E48" s="15">
        <f t="shared" si="19"/>
        <v>-52.417876671650042</v>
      </c>
      <c r="G48" s="15">
        <f>[4]FP!U41</f>
        <v>353.31934999999999</v>
      </c>
      <c r="H48" s="15">
        <f>[3]REG2!G48</f>
        <v>1227.67462</v>
      </c>
      <c r="I48" s="15">
        <f t="shared" si="20"/>
        <v>-874.35527000000002</v>
      </c>
      <c r="J48" s="15">
        <f t="shared" si="21"/>
        <v>-71.220440315040477</v>
      </c>
      <c r="L48" s="15">
        <f>[5]FP!U41</f>
        <v>8.9030799999999992</v>
      </c>
      <c r="M48" s="15">
        <f>[3]REG2!L48</f>
        <v>30.911759999999997</v>
      </c>
      <c r="N48" s="15">
        <f t="shared" si="22"/>
        <v>-22.008679999999998</v>
      </c>
      <c r="Q48" s="15">
        <f>[6]FP!U41</f>
        <v>6749.5683799999997</v>
      </c>
      <c r="R48" s="15">
        <f>[3]REG2!Q48</f>
        <v>4936.9585299999999</v>
      </c>
      <c r="S48" s="15">
        <f t="shared" si="23"/>
        <v>1812.6098499999998</v>
      </c>
      <c r="T48" s="15">
        <f t="shared" si="24"/>
        <v>36.715111925398325</v>
      </c>
      <c r="V48" s="15">
        <f>[7]FP!U41</f>
        <v>10836.855509999999</v>
      </c>
      <c r="W48" s="16">
        <f>[3]REG2!V48</f>
        <v>5664.8305199999995</v>
      </c>
      <c r="X48" s="15">
        <f t="shared" si="25"/>
        <v>5172.0249899999999</v>
      </c>
      <c r="Y48" s="15">
        <f t="shared" si="26"/>
        <v>91.300612996979837</v>
      </c>
      <c r="AA48" s="15">
        <f>[8]FP!U41</f>
        <v>9172.9562399999995</v>
      </c>
      <c r="AB48" s="15">
        <f>[3]REG2!AA49</f>
        <v>20213.956859999998</v>
      </c>
      <c r="AC48" s="15">
        <f t="shared" si="27"/>
        <v>-11041.000619999999</v>
      </c>
      <c r="AD48" s="15">
        <f t="shared" si="28"/>
        <v>-54.620679644608686</v>
      </c>
      <c r="AF48" s="15">
        <f>[9]FP!U41</f>
        <v>13.856019999999965</v>
      </c>
      <c r="AG48" s="15">
        <f>[3]REG2!AF48</f>
        <v>47.558090000000014</v>
      </c>
      <c r="AH48" s="15">
        <f t="shared" si="29"/>
        <v>-33.702070000000049</v>
      </c>
      <c r="AI48" s="15">
        <f t="shared" si="30"/>
        <v>-70.86506207461241</v>
      </c>
      <c r="AK48" s="15">
        <f t="shared" si="33"/>
        <v>27228.394079999998</v>
      </c>
      <c r="AL48" s="15">
        <f t="shared" si="33"/>
        <v>32317.206379999996</v>
      </c>
      <c r="AM48" s="15">
        <f t="shared" si="31"/>
        <v>-5088.8122999999978</v>
      </c>
      <c r="AN48" s="15">
        <f t="shared" si="32"/>
        <v>-15.746448626046117</v>
      </c>
    </row>
    <row r="49" spans="1:40" s="15" customFormat="1" ht="15" customHeight="1" x14ac:dyDescent="0.2">
      <c r="A49" s="17" t="s">
        <v>50</v>
      </c>
      <c r="B49" s="15">
        <f>[2]FP!U42</f>
        <v>2774.4146199999996</v>
      </c>
      <c r="C49" s="15">
        <f>[3]REG2!B49</f>
        <v>2036.6446799999999</v>
      </c>
      <c r="D49" s="15">
        <f t="shared" si="18"/>
        <v>737.76993999999968</v>
      </c>
      <c r="E49" s="15">
        <f t="shared" si="19"/>
        <v>36.224774367613286</v>
      </c>
      <c r="G49" s="15">
        <f>[4]FP!U42</f>
        <v>88905.159929999994</v>
      </c>
      <c r="H49" s="15">
        <f>[3]REG2!G49</f>
        <v>69413.466899999999</v>
      </c>
      <c r="I49" s="15">
        <f t="shared" si="20"/>
        <v>19491.693029999995</v>
      </c>
      <c r="J49" s="15">
        <f t="shared" si="21"/>
        <v>28.080564046859319</v>
      </c>
      <c r="L49" s="15">
        <f>[5]FP!U42</f>
        <v>52393.584940000001</v>
      </c>
      <c r="M49" s="15">
        <f>[3]REG2!L49</f>
        <v>34542.965729999996</v>
      </c>
      <c r="N49" s="15">
        <f t="shared" si="22"/>
        <v>17850.619210000004</v>
      </c>
      <c r="O49" s="15">
        <f>N49/M49*100</f>
        <v>51.676568102249064</v>
      </c>
      <c r="Q49" s="15">
        <f>[6]FP!U42</f>
        <v>107172.52466999998</v>
      </c>
      <c r="R49" s="15">
        <f>[3]REG2!Q49</f>
        <v>110794.04807999999</v>
      </c>
      <c r="S49" s="15">
        <f t="shared" si="23"/>
        <v>-3621.5234100000089</v>
      </c>
      <c r="T49" s="15">
        <f t="shared" si="24"/>
        <v>-3.2686985201452794</v>
      </c>
      <c r="V49" s="15">
        <f>[7]FP!U42</f>
        <v>72353.572459999996</v>
      </c>
      <c r="W49" s="16">
        <f>[3]REG2!V49</f>
        <v>47336.501470000003</v>
      </c>
      <c r="X49" s="15">
        <f t="shared" si="25"/>
        <v>25017.070989999993</v>
      </c>
      <c r="Y49" s="15">
        <f t="shared" si="26"/>
        <v>52.849429537700033</v>
      </c>
      <c r="AA49" s="15">
        <f>[8]FP!U42</f>
        <v>43936.196929999998</v>
      </c>
      <c r="AB49" s="15">
        <f>[3]REG2!AA50</f>
        <v>45425.74972</v>
      </c>
      <c r="AC49" s="15">
        <f t="shared" si="27"/>
        <v>-1489.5527900000016</v>
      </c>
      <c r="AD49" s="15">
        <f t="shared" si="28"/>
        <v>-3.2790934639086053</v>
      </c>
      <c r="AF49" s="15">
        <f>[9]FP!U42</f>
        <v>11890.902470000001</v>
      </c>
      <c r="AG49" s="15">
        <f>[3]REG2!AF49</f>
        <v>16292.17873</v>
      </c>
      <c r="AH49" s="15">
        <f t="shared" si="29"/>
        <v>-4401.2762599999987</v>
      </c>
      <c r="AI49" s="15">
        <f t="shared" si="30"/>
        <v>-27.014657357616645</v>
      </c>
      <c r="AK49" s="15">
        <f t="shared" si="33"/>
        <v>379426.35601999995</v>
      </c>
      <c r="AL49" s="15">
        <f t="shared" si="33"/>
        <v>325841.55531000003</v>
      </c>
      <c r="AM49" s="15">
        <f t="shared" si="31"/>
        <v>53584.800709999923</v>
      </c>
      <c r="AN49" s="15">
        <f t="shared" si="32"/>
        <v>16.445048164289624</v>
      </c>
    </row>
    <row r="50" spans="1:40" s="15" customFormat="1" ht="15" hidden="1" customHeight="1" x14ac:dyDescent="0.2">
      <c r="A50" s="17" t="s">
        <v>51</v>
      </c>
      <c r="B50" s="15">
        <f>+B14</f>
        <v>4800.6073999999999</v>
      </c>
      <c r="C50" s="15">
        <f>[3]REG2!B50</f>
        <v>4002.8490600000005</v>
      </c>
      <c r="D50" s="15">
        <f t="shared" si="18"/>
        <v>797.75833999999941</v>
      </c>
      <c r="E50" s="15">
        <f t="shared" si="19"/>
        <v>19.929763227194965</v>
      </c>
      <c r="G50" s="15">
        <f>+G14</f>
        <v>85643.533819999997</v>
      </c>
      <c r="H50" s="15">
        <f>[3]REG2!G50</f>
        <v>75123.218930000003</v>
      </c>
      <c r="I50" s="15">
        <f t="shared" si="20"/>
        <v>10520.314889999994</v>
      </c>
      <c r="J50" s="15">
        <f t="shared" si="21"/>
        <v>14.004078951679173</v>
      </c>
      <c r="L50" s="15">
        <f>+L14</f>
        <v>82758.064929999993</v>
      </c>
      <c r="M50" s="15">
        <f>[3]REG2!L50</f>
        <v>69771.705440000005</v>
      </c>
      <c r="N50" s="15">
        <f t="shared" si="22"/>
        <v>12986.359489999988</v>
      </c>
      <c r="O50" s="15">
        <f>N50/M50*100</f>
        <v>18.612644492641181</v>
      </c>
      <c r="Q50" s="15">
        <f>+Q14</f>
        <v>93238.987479999996</v>
      </c>
      <c r="R50" s="15">
        <f>[3]REG2!Q50</f>
        <v>83531.754539999994</v>
      </c>
      <c r="S50" s="15">
        <f t="shared" si="23"/>
        <v>9707.2329400000017</v>
      </c>
      <c r="T50" s="15">
        <f t="shared" si="24"/>
        <v>11.621009271811236</v>
      </c>
      <c r="V50" s="15">
        <f>+V14</f>
        <v>88242.38265</v>
      </c>
      <c r="W50" s="21">
        <f>[3]REG2!V50</f>
        <v>76267.708050000001</v>
      </c>
      <c r="X50" s="15">
        <f t="shared" si="25"/>
        <v>11974.674599999998</v>
      </c>
      <c r="Y50" s="15">
        <f t="shared" si="26"/>
        <v>15.700844965931815</v>
      </c>
      <c r="AA50" s="15">
        <f>+AA14</f>
        <v>53342.80949</v>
      </c>
      <c r="AB50" s="15">
        <v>236.91</v>
      </c>
      <c r="AC50" s="15">
        <f t="shared" si="27"/>
        <v>53105.899489999996</v>
      </c>
      <c r="AD50" s="15">
        <f t="shared" si="28"/>
        <v>22416.064957156726</v>
      </c>
      <c r="AF50" s="15">
        <f>+AF14</f>
        <v>25512.20695</v>
      </c>
      <c r="AG50" s="15">
        <f>[3]REG2!AF50</f>
        <v>22218.81796</v>
      </c>
      <c r="AH50" s="15">
        <f t="shared" si="29"/>
        <v>3293.3889899999995</v>
      </c>
      <c r="AI50" s="15">
        <f t="shared" si="30"/>
        <v>14.822521143694539</v>
      </c>
      <c r="AK50" s="15">
        <v>426087</v>
      </c>
      <c r="AL50" s="15">
        <v>426087</v>
      </c>
      <c r="AM50" s="15">
        <f t="shared" si="31"/>
        <v>0</v>
      </c>
      <c r="AN50" s="15">
        <f t="shared" si="32"/>
        <v>0</v>
      </c>
    </row>
    <row r="51" spans="1:40" s="15" customFormat="1" ht="12.75" customHeight="1" x14ac:dyDescent="0.2">
      <c r="W51" s="21"/>
    </row>
    <row r="52" spans="1:40" s="20" customFormat="1" ht="20.100000000000001" customHeight="1" x14ac:dyDescent="0.25">
      <c r="A52" s="22" t="s">
        <v>52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21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s="15" customFormat="1" ht="15" customHeight="1" x14ac:dyDescent="0.2">
      <c r="A53" s="17" t="s">
        <v>53</v>
      </c>
      <c r="B53" s="15">
        <f>'[10]financial profile(mcso)'!X26</f>
        <v>35644.748240000001</v>
      </c>
      <c r="C53" s="15">
        <f>[3]REG2!B53</f>
        <v>31946.252239999998</v>
      </c>
      <c r="D53" s="15">
        <f>B53-C53</f>
        <v>3698.4960000000028</v>
      </c>
      <c r="E53" s="15">
        <f>D53/C53*100</f>
        <v>11.577245343881385</v>
      </c>
      <c r="G53" s="15">
        <f>'[10]financial profile(mcso)'!Y26</f>
        <v>374355.57193000033</v>
      </c>
      <c r="H53" s="15">
        <f>[3]REG2!G53</f>
        <v>362449.42347000004</v>
      </c>
      <c r="I53" s="15">
        <f>G53-H53</f>
        <v>11906.148460000288</v>
      </c>
      <c r="J53" s="15">
        <f>I53/H53*100</f>
        <v>3.284913063459669</v>
      </c>
      <c r="L53" s="15">
        <f>'[10]financial profile(mcso)'!Z26</f>
        <v>484010.98739999998</v>
      </c>
      <c r="M53" s="15">
        <f>[3]REG2!L53</f>
        <v>443874.03139999998</v>
      </c>
      <c r="N53" s="15">
        <f>L53-M53</f>
        <v>40136.956000000006</v>
      </c>
      <c r="O53" s="15">
        <f>N53/M53*100</f>
        <v>9.0424204077463415</v>
      </c>
      <c r="Q53" s="15">
        <f>'[10]financial profile(mcso)'!AA26</f>
        <v>328479.82065999985</v>
      </c>
      <c r="R53" s="15">
        <f>[3]REG2!Q53</f>
        <v>313545.53266000003</v>
      </c>
      <c r="S53" s="15">
        <f>Q53-R53</f>
        <v>14934.287999999826</v>
      </c>
      <c r="T53" s="15">
        <f>S53/R53*100</f>
        <v>4.763036447466833</v>
      </c>
      <c r="V53" s="15">
        <f>'[10]financial profile(mcso)'!AB26</f>
        <v>83279.177513518633</v>
      </c>
      <c r="W53" s="25">
        <f>[3]REG2!V53</f>
        <v>78689.677510000009</v>
      </c>
      <c r="X53" s="15">
        <f>V53-W53</f>
        <v>4589.500003518624</v>
      </c>
      <c r="Y53" s="15">
        <f>X53/W53*100</f>
        <v>5.8324041332300327</v>
      </c>
      <c r="AA53" s="15">
        <f>'[10]financial profile(mcso)'!AC26</f>
        <v>42435.988440000001</v>
      </c>
      <c r="AB53" s="15">
        <f>[3]REG2!AA53</f>
        <v>42435.988440000001</v>
      </c>
      <c r="AC53" s="15">
        <f>AA53-AB53</f>
        <v>0</v>
      </c>
      <c r="AD53" s="15">
        <f>AC53/AB53*100</f>
        <v>0</v>
      </c>
      <c r="AF53" s="15">
        <f>'[10]financial profile(mcso)'!AD26</f>
        <v>27181.808359999999</v>
      </c>
      <c r="AG53" s="15">
        <f>[3]REG2!AF53</f>
        <v>27181.808359999999</v>
      </c>
      <c r="AH53" s="15">
        <v>0</v>
      </c>
      <c r="AI53" s="15">
        <v>0</v>
      </c>
      <c r="AK53" s="15">
        <f>+B53+G53+L53+Q53+V53+AA53+AF53</f>
        <v>1375388.1025435186</v>
      </c>
      <c r="AL53" s="15">
        <f>+C53+H53+M53+R53+W53+AB53+AG53</f>
        <v>1300122.7140800001</v>
      </c>
      <c r="AM53" s="15">
        <f>AK53-AL53</f>
        <v>75265.388463518582</v>
      </c>
      <c r="AN53" s="15">
        <f>AM53/AL53*100</f>
        <v>5.7890988018602751</v>
      </c>
    </row>
    <row r="54" spans="1:40" s="15" customFormat="1" ht="15" customHeight="1" x14ac:dyDescent="0.2">
      <c r="A54" s="17" t="s">
        <v>54</v>
      </c>
      <c r="B54" s="15">
        <f>'[10]financial profile(mcso)'!X27</f>
        <v>36443.675190000002</v>
      </c>
      <c r="C54" s="15">
        <f>[3]REG2!B54</f>
        <v>31946.252199999999</v>
      </c>
      <c r="D54" s="15">
        <f>B54-C54</f>
        <v>4497.4229900000028</v>
      </c>
      <c r="E54" s="15">
        <f>D54/C54*100</f>
        <v>14.078092672166417</v>
      </c>
      <c r="G54" s="15">
        <f>'[10]financial profile(mcso)'!Y27</f>
        <v>392260.83428999997</v>
      </c>
      <c r="H54" s="15">
        <f>[3]REG2!G54</f>
        <v>380354.68528999999</v>
      </c>
      <c r="I54" s="15">
        <f>G54-H54</f>
        <v>11906.148999999976</v>
      </c>
      <c r="J54" s="15">
        <f>I54/H54*100</f>
        <v>3.1302753615147867</v>
      </c>
      <c r="L54" s="15">
        <f>'[10]financial profile(mcso)'!Z27</f>
        <v>505178.99338999996</v>
      </c>
      <c r="M54" s="15">
        <f>[3]REG2!L54</f>
        <v>465005.39838999999</v>
      </c>
      <c r="N54" s="15">
        <f>L54-M54</f>
        <v>40173.594999999972</v>
      </c>
      <c r="O54" s="15">
        <f>N54/M54*100</f>
        <v>8.6393824972987474</v>
      </c>
      <c r="Q54" s="15">
        <f>'[10]financial profile(mcso)'!AA27</f>
        <v>328641.15016999957</v>
      </c>
      <c r="R54" s="15">
        <f>[3]REG2!Q54</f>
        <v>313706.86217000004</v>
      </c>
      <c r="S54" s="15">
        <f>Q54-R54</f>
        <v>14934.287999999535</v>
      </c>
      <c r="T54" s="15">
        <f>S54/R54*100</f>
        <v>4.7605869685778615</v>
      </c>
      <c r="V54" s="15">
        <f>'[10]financial profile(mcso)'!AB27</f>
        <v>84432.280019999977</v>
      </c>
      <c r="W54" s="25">
        <f>[3]REG2!V54</f>
        <v>79842.780020000006</v>
      </c>
      <c r="X54" s="15">
        <f>V54-W54</f>
        <v>4589.4999999999709</v>
      </c>
      <c r="Y54" s="15">
        <f>X54/W54*100</f>
        <v>5.7481715927856429</v>
      </c>
      <c r="AA54" s="15">
        <f>'[10]financial profile(mcso)'!AC27</f>
        <v>42435.988760000051</v>
      </c>
      <c r="AB54" s="15">
        <f>[3]REG2!AA54</f>
        <v>42435.988760000051</v>
      </c>
      <c r="AC54" s="15">
        <f>AA54-AB54</f>
        <v>0</v>
      </c>
      <c r="AD54" s="15">
        <f>AC54/AB54*100</f>
        <v>0</v>
      </c>
      <c r="AF54" s="15">
        <f>'[10]financial profile(mcso)'!AD27</f>
        <v>27181.808359999999</v>
      </c>
      <c r="AG54" s="15">
        <f>[3]REG2!AF54</f>
        <v>27181.808359999999</v>
      </c>
      <c r="AH54" s="15">
        <v>-0.48435999999855994</v>
      </c>
      <c r="AI54" s="15">
        <v>-1.7816205787579073E-3</v>
      </c>
      <c r="AK54" s="15">
        <f>+B54+G54+L54+Q54+V54+AA54+AF54</f>
        <v>1416574.7301799995</v>
      </c>
      <c r="AL54" s="15">
        <f>+C54+H54+M54+R54+W54+AB54+AG54</f>
        <v>1340473.77519</v>
      </c>
      <c r="AM54" s="15">
        <f>AK54-AL54</f>
        <v>76100.954989999533</v>
      </c>
      <c r="AN54" s="15">
        <f>AM54/AL54*100</f>
        <v>5.6771685055317791</v>
      </c>
    </row>
    <row r="55" spans="1:40" s="20" customFormat="1" ht="15" customHeight="1" x14ac:dyDescent="0.2">
      <c r="A55" s="17" t="s">
        <v>55</v>
      </c>
      <c r="B55" s="20">
        <f>'[10]financial profile(mcso)'!X28</f>
        <v>-0.82659900488658922</v>
      </c>
      <c r="C55" s="20">
        <f>[3]REG2!B55</f>
        <v>5.0067151303579685E-8</v>
      </c>
      <c r="D55" s="20">
        <f>B55-C55</f>
        <v>-0.82659905495374053</v>
      </c>
      <c r="E55" s="15"/>
      <c r="F55" s="15"/>
      <c r="G55" s="20">
        <f>'[10]financial profile(mcso)'!Y28</f>
        <v>-7.2195785650404316</v>
      </c>
      <c r="H55" s="20">
        <f>[3]REG2!G55</f>
        <v>-6.0154756624569448</v>
      </c>
      <c r="I55" s="20">
        <f>G55-H55</f>
        <v>-1.2041029025834868</v>
      </c>
      <c r="J55" s="15">
        <f>I55/H55*100</f>
        <v>20.016752957681923</v>
      </c>
      <c r="K55" s="15"/>
      <c r="L55" s="20">
        <f>'[10]financial profile(mcso)'!Z28</f>
        <v>-2.1978940997026255</v>
      </c>
      <c r="M55" s="20">
        <f>[3]REG2!L55</f>
        <v>-2.0624567736829982</v>
      </c>
      <c r="N55" s="20">
        <f>L55-M55</f>
        <v>-0.13543732601962732</v>
      </c>
      <c r="O55" s="15">
        <f>N55/M55*100</f>
        <v>6.5667958595695728</v>
      </c>
      <c r="P55" s="15"/>
      <c r="Q55" s="20">
        <f>'[10]financial profile(mcso)'!AA28</f>
        <v>-4.3210499221581759E-2</v>
      </c>
      <c r="R55" s="20">
        <f>[3]REG2!Q55</f>
        <v>-4.3210499221659711E-2</v>
      </c>
      <c r="S55" s="20">
        <f>Q55-R55</f>
        <v>7.7951534116493804E-14</v>
      </c>
      <c r="T55" s="15">
        <f>S55/R55*100</f>
        <v>-1.8039952215460586E-10</v>
      </c>
      <c r="U55" s="15"/>
      <c r="V55" s="15">
        <f>'[10]financial profile(mcso)'!AB28</f>
        <v>0</v>
      </c>
      <c r="W55" s="26">
        <f>[3]REG2!V55</f>
        <v>0</v>
      </c>
      <c r="X55" s="15">
        <f>V55-W55</f>
        <v>0</v>
      </c>
      <c r="Y55" s="15"/>
      <c r="Z55" s="15"/>
      <c r="AA55" s="15">
        <f>'[10]financial profile(mcso)'!AC28</f>
        <v>0</v>
      </c>
      <c r="AB55" s="15">
        <f>[3]REG2!AA55</f>
        <v>0</v>
      </c>
      <c r="AC55" s="15">
        <f>AA55-AB55</f>
        <v>0</v>
      </c>
      <c r="AD55" s="15"/>
      <c r="AE55" s="15"/>
      <c r="AF55" s="15">
        <f>'[10]financial profile(mcso)'!AD28</f>
        <v>0</v>
      </c>
      <c r="AG55" s="15">
        <f>[3]REG2!AF55</f>
        <v>0</v>
      </c>
      <c r="AH55" s="15">
        <v>0</v>
      </c>
      <c r="AI55" s="15"/>
      <c r="AJ55" s="15"/>
      <c r="AK55" s="20">
        <f>+'[10]financial profile(mcso)'!$I$33</f>
        <v>-2.2934198261068364</v>
      </c>
      <c r="AL55" s="20">
        <f>[3]REG2!$AK$55</f>
        <v>-2.1347358581171707</v>
      </c>
      <c r="AM55" s="20">
        <f>AK55-AL55</f>
        <v>-0.15868396798966566</v>
      </c>
      <c r="AN55" s="15">
        <f>AM55/AL55*100</f>
        <v>7.4334240176030182</v>
      </c>
    </row>
    <row r="56" spans="1:40" s="15" customFormat="1" ht="14.25" customHeight="1" x14ac:dyDescent="0.2">
      <c r="A56" s="17" t="s">
        <v>56</v>
      </c>
      <c r="B56" s="15">
        <f>'[10]financial profile(mcso)'!X29</f>
        <v>-798.92695000000094</v>
      </c>
      <c r="C56" s="15">
        <f>[3]REG2!B56</f>
        <v>3.9999998989515007E-5</v>
      </c>
      <c r="D56" s="15">
        <f>B56-C56</f>
        <v>-798.92698999999993</v>
      </c>
      <c r="G56" s="15">
        <f>'[10]financial profile(mcso)'!Y29</f>
        <v>-17905.262359999644</v>
      </c>
      <c r="H56" s="15">
        <f>[3]REG2!G56</f>
        <v>-17905.261819999956</v>
      </c>
      <c r="I56" s="15">
        <f>G56-H56</f>
        <v>-5.3999968804419041E-4</v>
      </c>
      <c r="J56" s="15">
        <f>I56/H56*100</f>
        <v>3.0158714989636033E-6</v>
      </c>
      <c r="L56" s="15">
        <f>'[10]financial profile(mcso)'!Z29</f>
        <v>-21168.005989999976</v>
      </c>
      <c r="M56" s="15">
        <f>[3]REG2!L56</f>
        <v>-21131.36699000001</v>
      </c>
      <c r="N56" s="15">
        <f>L56-M56</f>
        <v>-36.638999999966472</v>
      </c>
      <c r="O56" s="15">
        <f>N56/M56*100</f>
        <v>0.17338679517186528</v>
      </c>
      <c r="Q56" s="15">
        <f>'[10]financial profile(mcso)'!AA29</f>
        <v>-161.32950999971945</v>
      </c>
      <c r="R56" s="15">
        <f>[3]REG2!Q56</f>
        <v>-161.32951000001049</v>
      </c>
      <c r="S56" s="15">
        <f>Q56-R56</f>
        <v>2.9103830456733704E-10</v>
      </c>
      <c r="T56" s="15">
        <f>S56/R56*100</f>
        <v>-1.80399918506737E-10</v>
      </c>
      <c r="V56" s="15">
        <f>'[10]financial profile(mcso)'!AB29</f>
        <v>-1153.1025064813439</v>
      </c>
      <c r="W56" s="25">
        <f>[3]REG2!V56</f>
        <v>-1153.102509999997</v>
      </c>
      <c r="X56" s="15">
        <f>V56-W56</f>
        <v>3.5186531022191048E-6</v>
      </c>
      <c r="Y56" s="15">
        <f>X56/W56*100</f>
        <v>-3.0514659986466547E-7</v>
      </c>
      <c r="AA56" s="15">
        <f>'[10]financial profile(mcso)'!AC29</f>
        <v>-3.2000005012378097E-4</v>
      </c>
      <c r="AB56" s="15">
        <f>[3]REG2!AA56</f>
        <v>-3.2000005012378097E-4</v>
      </c>
      <c r="AC56" s="15">
        <f>AA56-AB56</f>
        <v>0</v>
      </c>
      <c r="AF56" s="15">
        <f>'[10]financial profile(mcso)'!AD29</f>
        <v>0</v>
      </c>
      <c r="AG56" s="15">
        <f>[3]REG2!AF56</f>
        <v>0</v>
      </c>
      <c r="AH56" s="15">
        <v>-1.7800000024728035E-3</v>
      </c>
      <c r="AI56" s="15">
        <v>3.8212020953792405E-2</v>
      </c>
      <c r="AK56" s="15">
        <f>+B56+G56+L56+Q56+V56+AA56+AF56</f>
        <v>-41186.627636480735</v>
      </c>
      <c r="AL56" s="15">
        <f>+C56+H56+M56+R56+W56+AB56+AG56</f>
        <v>-40351.061110000024</v>
      </c>
      <c r="AM56" s="15">
        <f>AK56-AL56</f>
        <v>-835.56652648071031</v>
      </c>
      <c r="AN56" s="15">
        <f>AM56/AL56*100</f>
        <v>2.0707423881689091</v>
      </c>
    </row>
    <row r="57" spans="1:40" s="15" customFormat="1" x14ac:dyDescent="0.2">
      <c r="A57" s="17" t="s">
        <v>57</v>
      </c>
      <c r="B57" s="15">
        <f>'[10]financial profile(mcso)'!X30</f>
        <v>21787.083050000001</v>
      </c>
      <c r="C57" s="15">
        <f>[3]REG2!B57</f>
        <v>22270.785039999999</v>
      </c>
      <c r="D57" s="15">
        <f>B57-C57</f>
        <v>-483.70198999999775</v>
      </c>
      <c r="E57" s="15">
        <f>D57/C57*100</f>
        <v>-2.1719126161526532</v>
      </c>
      <c r="G57" s="15">
        <f>'[10]financial profile(mcso)'!Y30</f>
        <v>22493.811560000002</v>
      </c>
      <c r="H57" s="15">
        <f>[3]REG2!G57</f>
        <v>32087.631559999998</v>
      </c>
      <c r="I57" s="15">
        <f>G57-H57</f>
        <v>-9593.8199999999961</v>
      </c>
      <c r="J57" s="15">
        <f>I57/H57*100</f>
        <v>-29.898810019869217</v>
      </c>
      <c r="L57" s="15">
        <f>'[10]financial profile(mcso)'!Z30</f>
        <v>196953.77014999997</v>
      </c>
      <c r="M57" s="15">
        <f>[3]REG2!L57</f>
        <v>223950.09715000002</v>
      </c>
      <c r="N57" s="15">
        <f>L57-M57</f>
        <v>-26996.327000000048</v>
      </c>
      <c r="O57" s="15">
        <f>N57/M57*100</f>
        <v>-12.05461723105131</v>
      </c>
      <c r="Q57" s="15">
        <f>'[10]financial profile(mcso)'!AA30</f>
        <v>45561.059370000003</v>
      </c>
      <c r="R57" s="15">
        <f>[3]REG2!Q57</f>
        <v>57625.626369999998</v>
      </c>
      <c r="S57" s="15">
        <f>Q57-R57</f>
        <v>-12064.566999999995</v>
      </c>
      <c r="T57" s="15">
        <f>S57/R57*100</f>
        <v>-20.936114294942971</v>
      </c>
      <c r="V57" s="15">
        <f>'[10]financial profile(mcso)'!AB30</f>
        <v>18972.17330351863</v>
      </c>
      <c r="W57" s="25">
        <f>[3]REG2!V57</f>
        <v>22828.944299999999</v>
      </c>
      <c r="X57" s="15">
        <f>V57-W57</f>
        <v>-3856.7709964813694</v>
      </c>
      <c r="Y57" s="15">
        <f>X57/W57*100</f>
        <v>-16.894215281261911</v>
      </c>
      <c r="AA57" s="15">
        <f>'[10]financial profile(mcso)'!AC30</f>
        <v>-5.9999999999999995E-5</v>
      </c>
      <c r="AB57" s="15">
        <f>[3]REG2!AA57</f>
        <v>-5.9999999999999995E-5</v>
      </c>
      <c r="AC57" s="15">
        <f>AA57-AB57</f>
        <v>0</v>
      </c>
      <c r="AD57" s="15">
        <f>AC57/AB57*100</f>
        <v>0</v>
      </c>
      <c r="AF57" s="15">
        <f>'[10]financial profile(mcso)'!AD30</f>
        <v>0</v>
      </c>
      <c r="AG57" s="15">
        <f>[3]REG2!AF57</f>
        <v>0</v>
      </c>
      <c r="AH57" s="15">
        <v>0</v>
      </c>
      <c r="AK57" s="15">
        <f>+B57+G57+L57+Q57+V57+AA57+AF57</f>
        <v>305767.89737351862</v>
      </c>
      <c r="AL57" s="15">
        <f>+C57+H57+M57+R57+W57+AB57+AG57</f>
        <v>358763.08436000004</v>
      </c>
      <c r="AM57" s="15">
        <f>AK57-AL57</f>
        <v>-52995.186986481422</v>
      </c>
      <c r="AN57" s="15">
        <f>AM57/AL57*100</f>
        <v>-14.771638804761617</v>
      </c>
    </row>
    <row r="58" spans="1:40" s="27" customFormat="1" ht="12.75" customHeight="1" x14ac:dyDescent="0.2">
      <c r="B58" s="28">
        <f>B60/B61*100</f>
        <v>3.0106393544382373</v>
      </c>
      <c r="C58" s="28"/>
      <c r="D58" s="28"/>
      <c r="E58" s="28"/>
      <c r="F58" s="28"/>
      <c r="G58" s="28">
        <f>G60/G61*100</f>
        <v>5.6495778999610735</v>
      </c>
      <c r="H58" s="28"/>
      <c r="I58" s="28"/>
      <c r="J58" s="28"/>
      <c r="K58" s="28"/>
      <c r="L58" s="28">
        <f>L60/L61*100</f>
        <v>4.8404527917047631</v>
      </c>
      <c r="M58" s="28"/>
      <c r="N58" s="28"/>
      <c r="O58" s="28"/>
      <c r="P58" s="28"/>
      <c r="Q58" s="28">
        <f>Q60/Q61*100</f>
        <v>6.3073258372689915</v>
      </c>
      <c r="R58" s="28"/>
      <c r="S58" s="28"/>
      <c r="T58" s="28"/>
      <c r="U58" s="28"/>
      <c r="V58" s="15"/>
      <c r="W58" s="15"/>
      <c r="X58" s="15"/>
      <c r="Y58" s="15"/>
      <c r="Z58" s="28"/>
      <c r="AA58" s="28"/>
      <c r="AB58" s="28"/>
      <c r="AC58" s="28"/>
      <c r="AD58" s="28"/>
      <c r="AE58" s="28"/>
      <c r="AF58" s="28">
        <f>AF60/AF61*100</f>
        <v>6.1348817346807305</v>
      </c>
      <c r="AG58" s="28"/>
      <c r="AH58" s="28"/>
      <c r="AI58" s="28"/>
      <c r="AJ58" s="28"/>
      <c r="AK58" s="28"/>
      <c r="AL58" s="28"/>
      <c r="AM58" s="28"/>
      <c r="AN58" s="28"/>
    </row>
    <row r="59" spans="1:40" s="32" customFormat="1" ht="15.75" x14ac:dyDescent="0.25">
      <c r="A59" s="22" t="s">
        <v>58</v>
      </c>
      <c r="B59" s="29">
        <v>6.17829427514486</v>
      </c>
      <c r="C59" s="29"/>
      <c r="D59" s="29"/>
      <c r="E59" s="29"/>
      <c r="F59" s="29"/>
      <c r="G59" s="29">
        <v>11.296233287056401</v>
      </c>
      <c r="H59" s="29"/>
      <c r="I59" s="29"/>
      <c r="J59" s="29"/>
      <c r="K59" s="29"/>
      <c r="L59" s="29">
        <v>9.4590398951028494</v>
      </c>
      <c r="M59" s="29"/>
      <c r="N59" s="29"/>
      <c r="O59" s="29"/>
      <c r="P59" s="29"/>
      <c r="Q59" s="29">
        <v>11.4368541107787</v>
      </c>
      <c r="R59" s="29"/>
      <c r="S59" s="29"/>
      <c r="T59" s="29"/>
      <c r="U59" s="29"/>
      <c r="V59" s="30"/>
      <c r="W59" s="30"/>
      <c r="X59" s="30"/>
      <c r="Y59" s="31"/>
      <c r="Z59" s="29"/>
      <c r="AA59" s="29">
        <v>7.0042831606013101</v>
      </c>
      <c r="AB59" s="29"/>
      <c r="AC59" s="29"/>
      <c r="AD59" s="29"/>
      <c r="AE59" s="29"/>
      <c r="AF59" s="29">
        <v>11.359199638757399</v>
      </c>
      <c r="AG59" s="29"/>
      <c r="AH59" s="29"/>
      <c r="AI59" s="29"/>
      <c r="AJ59" s="29"/>
      <c r="AK59" s="29"/>
      <c r="AL59" s="29"/>
      <c r="AM59" s="29"/>
      <c r="AN59" s="29"/>
    </row>
    <row r="60" spans="1:40" s="32" customFormat="1" x14ac:dyDescent="0.2">
      <c r="B60" s="29">
        <v>339.50979999999998</v>
      </c>
      <c r="C60" s="29"/>
      <c r="D60" s="29"/>
      <c r="E60" s="29"/>
      <c r="F60" s="29"/>
      <c r="G60" s="29">
        <v>18577.62</v>
      </c>
      <c r="H60" s="29"/>
      <c r="I60" s="29"/>
      <c r="J60" s="29"/>
      <c r="K60" s="29"/>
      <c r="L60" s="29">
        <v>9635.1149000000005</v>
      </c>
      <c r="M60" s="29"/>
      <c r="N60" s="29"/>
      <c r="O60" s="29"/>
      <c r="P60" s="29"/>
      <c r="Q60" s="29">
        <v>30422.881590000001</v>
      </c>
      <c r="R60" s="29"/>
      <c r="S60" s="29"/>
      <c r="T60" s="29"/>
      <c r="U60" s="29"/>
      <c r="V60" s="30"/>
      <c r="W60" s="30"/>
      <c r="X60" s="30"/>
      <c r="Y60" s="31"/>
      <c r="Z60" s="29"/>
      <c r="AA60" s="29">
        <v>11307.72933</v>
      </c>
      <c r="AB60" s="29"/>
      <c r="AC60" s="29"/>
      <c r="AD60" s="29"/>
      <c r="AE60" s="29"/>
      <c r="AF60" s="29">
        <v>3332.8972000000003</v>
      </c>
      <c r="AG60" s="29"/>
      <c r="AH60" s="29"/>
      <c r="AI60" s="29"/>
      <c r="AJ60" s="29"/>
      <c r="AK60" s="29"/>
      <c r="AL60" s="29"/>
      <c r="AM60" s="29"/>
      <c r="AN60" s="29"/>
    </row>
    <row r="61" spans="1:40" s="15" customFormat="1" ht="15" customHeight="1" x14ac:dyDescent="0.2">
      <c r="A61" s="17" t="s">
        <v>59</v>
      </c>
      <c r="B61" s="33">
        <v>11277</v>
      </c>
      <c r="C61" s="15">
        <v>9462</v>
      </c>
      <c r="D61" s="15">
        <f>B61-C61</f>
        <v>1815</v>
      </c>
      <c r="E61" s="15">
        <f>D61/C61*100</f>
        <v>19.181991122384272</v>
      </c>
      <c r="G61" s="15">
        <v>328832</v>
      </c>
      <c r="H61" s="15">
        <v>289633</v>
      </c>
      <c r="I61" s="15">
        <f>G61-H61</f>
        <v>39199</v>
      </c>
      <c r="J61" s="15">
        <f>I61/H61*100</f>
        <v>13.534024092558514</v>
      </c>
      <c r="L61" s="15">
        <v>199054</v>
      </c>
      <c r="M61" s="15">
        <v>167293</v>
      </c>
      <c r="N61" s="15">
        <f>L61-M61</f>
        <v>31761</v>
      </c>
      <c r="O61" s="15">
        <f>N61/M61*100</f>
        <v>18.985253417656448</v>
      </c>
      <c r="Q61" s="15">
        <v>482342</v>
      </c>
      <c r="R61" s="15">
        <v>434577</v>
      </c>
      <c r="S61" s="15">
        <f>Q61-R61</f>
        <v>47765</v>
      </c>
      <c r="T61" s="15">
        <f>S61/R61*100</f>
        <v>10.991147713753833</v>
      </c>
      <c r="V61" s="15">
        <v>209659</v>
      </c>
      <c r="W61" s="15">
        <v>235963</v>
      </c>
      <c r="X61" s="15">
        <f>V61-W61</f>
        <v>-26304</v>
      </c>
      <c r="Y61" s="34">
        <f>X61/W61*100</f>
        <v>-11.147510414768417</v>
      </c>
      <c r="AA61" s="15">
        <v>157610</v>
      </c>
      <c r="AB61" s="15">
        <f>+[11]NUVELCO!$O$56/1000</f>
        <v>138215.10425499998</v>
      </c>
      <c r="AC61" s="15">
        <f>AA61-AB61</f>
        <v>19394.895745000016</v>
      </c>
      <c r="AD61" s="15">
        <f>AC61/AB61*100</f>
        <v>14.032399606064327</v>
      </c>
      <c r="AF61" s="15">
        <v>54327</v>
      </c>
      <c r="AG61" s="15">
        <v>47086</v>
      </c>
      <c r="AH61" s="15">
        <f>AF61-AG61</f>
        <v>7241</v>
      </c>
      <c r="AI61" s="15">
        <f>AH61/AG61*100</f>
        <v>15.378244064053009</v>
      </c>
      <c r="AK61" s="15">
        <f>+G61+L61+Q61+V61+AA61+AF61</f>
        <v>1431824</v>
      </c>
      <c r="AL61" s="15">
        <f>C61+H61+M61+R61+W61+AB61+AG61</f>
        <v>1322229.1042549999</v>
      </c>
      <c r="AM61" s="15">
        <f>AK61-AL61</f>
        <v>109594.8957450001</v>
      </c>
      <c r="AN61" s="15">
        <f>AM61/AL61*100</f>
        <v>8.2886464525941985</v>
      </c>
    </row>
    <row r="62" spans="1:40" s="15" customFormat="1" ht="15" customHeight="1" x14ac:dyDescent="0.2">
      <c r="A62" s="17" t="s">
        <v>60</v>
      </c>
      <c r="B62" s="33">
        <v>10632</v>
      </c>
      <c r="C62" s="15">
        <v>8864</v>
      </c>
      <c r="D62" s="15">
        <f>B62-C62</f>
        <v>1768</v>
      </c>
      <c r="E62" s="15">
        <f>D62/C62*100</f>
        <v>19.945848375451263</v>
      </c>
      <c r="G62" s="15">
        <v>294484</v>
      </c>
      <c r="H62" s="15">
        <v>258274</v>
      </c>
      <c r="I62" s="15">
        <f>G62-H62</f>
        <v>36210</v>
      </c>
      <c r="J62" s="15">
        <f>I62/H62*100</f>
        <v>14.019994269651612</v>
      </c>
      <c r="L62" s="15">
        <v>178190</v>
      </c>
      <c r="M62" s="15">
        <v>150450</v>
      </c>
      <c r="N62" s="15">
        <f>L62-M62</f>
        <v>27740</v>
      </c>
      <c r="O62" s="15">
        <f>N62/M62*100</f>
        <v>18.438019275506811</v>
      </c>
      <c r="Q62" s="15">
        <v>428095</v>
      </c>
      <c r="R62" s="15">
        <v>383410</v>
      </c>
      <c r="S62" s="15">
        <f>Q62-R62</f>
        <v>44685</v>
      </c>
      <c r="T62" s="15">
        <f>S62/R62*100</f>
        <v>11.654625596619807</v>
      </c>
      <c r="V62" s="15">
        <v>181282</v>
      </c>
      <c r="W62" s="15">
        <v>206352</v>
      </c>
      <c r="X62" s="15">
        <f>V62-W62</f>
        <v>-25070</v>
      </c>
      <c r="Y62" s="34">
        <f>X62/W62*100</f>
        <v>-12.149143211599597</v>
      </c>
      <c r="AA62" s="15">
        <v>142973</v>
      </c>
      <c r="AB62" s="15">
        <f>+[11]NUVELCO!$O$58/1000</f>
        <v>121717.16254000002</v>
      </c>
      <c r="AC62" s="15">
        <f>AA62-AB62</f>
        <v>21255.837459999981</v>
      </c>
      <c r="AD62" s="15">
        <f>AC62/AB62*100</f>
        <v>17.463303462249751</v>
      </c>
      <c r="AF62" s="15">
        <v>47919</v>
      </c>
      <c r="AG62" s="15">
        <v>41733</v>
      </c>
      <c r="AH62" s="15">
        <f>AF62-AG62</f>
        <v>6186</v>
      </c>
      <c r="AI62" s="15">
        <f>AH62/AG62*100</f>
        <v>14.822802099058299</v>
      </c>
      <c r="AK62" s="15">
        <f>+G62+L62+Q62+V62+AA62+AF62</f>
        <v>1272943</v>
      </c>
      <c r="AL62" s="15">
        <f>C62+H62+M62+R62+W62+AB62+AG62</f>
        <v>1170800.1625399999</v>
      </c>
      <c r="AM62" s="15">
        <f>AK62-AL62</f>
        <v>102142.83746000007</v>
      </c>
      <c r="AN62" s="15">
        <f>AM62/AL62*100</f>
        <v>8.7241905773574224</v>
      </c>
    </row>
    <row r="63" spans="1:40" s="15" customFormat="1" ht="15" customHeight="1" x14ac:dyDescent="0.2">
      <c r="A63" s="17" t="s">
        <v>61</v>
      </c>
      <c r="B63" s="33">
        <v>32</v>
      </c>
      <c r="C63" s="15">
        <v>26</v>
      </c>
      <c r="D63" s="15">
        <f>B63-C63</f>
        <v>6</v>
      </c>
      <c r="E63" s="15">
        <f>D63/C63*100</f>
        <v>23.076923076923077</v>
      </c>
      <c r="G63" s="15">
        <v>432</v>
      </c>
      <c r="H63" s="15">
        <v>415</v>
      </c>
      <c r="I63" s="15">
        <f>G63-H63</f>
        <v>17</v>
      </c>
      <c r="J63" s="15">
        <f>I63/H63*100</f>
        <v>4.096385542168675</v>
      </c>
      <c r="L63" s="15">
        <v>400</v>
      </c>
      <c r="M63" s="15">
        <v>373</v>
      </c>
      <c r="N63" s="15">
        <f>L63-M63</f>
        <v>27</v>
      </c>
      <c r="O63" s="15">
        <f>N63/M63*100</f>
        <v>7.2386058981233248</v>
      </c>
      <c r="Q63" s="15">
        <v>884</v>
      </c>
      <c r="R63" s="15">
        <v>885</v>
      </c>
      <c r="S63" s="15">
        <f>Q63-R63</f>
        <v>-1</v>
      </c>
      <c r="T63" s="15">
        <f>S63/R63*100</f>
        <v>-0.11299435028248588</v>
      </c>
      <c r="V63" s="15">
        <v>455</v>
      </c>
      <c r="W63" s="15">
        <v>600</v>
      </c>
      <c r="X63" s="15">
        <f>V63-W63</f>
        <v>-145</v>
      </c>
      <c r="Y63" s="34">
        <f>X63/W63*100</f>
        <v>-24.166666666666668</v>
      </c>
      <c r="AA63" s="15">
        <v>344</v>
      </c>
      <c r="AB63" s="15">
        <f>+[11]NUVELCO!$O$59/1000</f>
        <v>338.22399999999999</v>
      </c>
      <c r="AC63" s="15">
        <f>AA63-AB63</f>
        <v>5.7760000000000105</v>
      </c>
      <c r="AD63" s="15">
        <f>AC63/AB63*100</f>
        <v>1.7077439803207373</v>
      </c>
      <c r="AF63" s="15">
        <v>0</v>
      </c>
      <c r="AG63" s="15">
        <v>0</v>
      </c>
      <c r="AH63" s="15">
        <f>AF63-AG63</f>
        <v>0</v>
      </c>
      <c r="AK63" s="15">
        <f>+G63+L63+Q63+V63+AA63+AF63</f>
        <v>2515</v>
      </c>
      <c r="AL63" s="15">
        <f>C63+H63+M63+R63+W63+AB63+AG63</f>
        <v>2637.2240000000002</v>
      </c>
      <c r="AM63" s="15">
        <f>AK63-AL63</f>
        <v>-122.22400000000016</v>
      </c>
      <c r="AN63" s="15">
        <f>AM63/AL63*100</f>
        <v>-4.6345702905782806</v>
      </c>
    </row>
    <row r="64" spans="1:40" s="34" customFormat="1" ht="15" customHeight="1" x14ac:dyDescent="0.2">
      <c r="A64" s="35" t="s">
        <v>62</v>
      </c>
      <c r="B64" s="34">
        <f>SUM(B61-B62-B63)/B61*100</f>
        <v>5.4358428660104634</v>
      </c>
      <c r="C64" s="34">
        <f>SUM(C61-C62-C63)/C61*100</f>
        <v>6.0452335658423166</v>
      </c>
      <c r="E64" s="34">
        <f>B64-C64</f>
        <v>-0.60939069983185323</v>
      </c>
      <c r="G64" s="34">
        <f>SUM(G61-G62-G63)/G61*100</f>
        <v>10.314081354612689</v>
      </c>
      <c r="H64" s="34">
        <f>SUM(H61-H62-H63)/H61*100</f>
        <v>10.683865443509545</v>
      </c>
      <c r="J64" s="34">
        <f>G64-H64</f>
        <v>-0.36978408889685532</v>
      </c>
      <c r="L64" s="34">
        <f>SUM(L61-L62-L63)/L61*100</f>
        <v>10.28062736744803</v>
      </c>
      <c r="M64" s="34">
        <f>SUM(M61-M62-M63)/M61*100</f>
        <v>9.8450024806776124</v>
      </c>
      <c r="O64" s="34">
        <f>L64-M64</f>
        <v>0.43562488677041777</v>
      </c>
      <c r="Q64" s="34">
        <f>SUM(Q61-Q62-Q63)/Q61*100</f>
        <v>11.063311923904616</v>
      </c>
      <c r="R64" s="34">
        <f>SUM(R61-R62-R63)/R61*100</f>
        <v>11.570331609818284</v>
      </c>
      <c r="T64" s="34">
        <f>Q64-R64</f>
        <v>-0.50701968591366864</v>
      </c>
      <c r="V64" s="34">
        <f>SUM(V61-V62-V63)/V61*100</f>
        <v>13.317816072765776</v>
      </c>
      <c r="W64" s="34">
        <f>SUM(W61-W62-W63)/W61*100</f>
        <v>12.29472417285761</v>
      </c>
      <c r="Y64" s="34">
        <f>V64-W64</f>
        <v>1.0230918999081666</v>
      </c>
      <c r="AA64" s="34">
        <f>SUM(AA61-AA62-AA63)/AA61*100</f>
        <v>9.0685870185901898</v>
      </c>
      <c r="AB64" s="34">
        <f>SUM(AB61-AB62-AB63)/AB61*100</f>
        <v>11.691716185508994</v>
      </c>
      <c r="AD64" s="34">
        <f>AA64-AB64</f>
        <v>-2.6231291669188046</v>
      </c>
      <c r="AF64" s="34">
        <f>SUM(AF61-AF62-AF63)/AF61*100</f>
        <v>11.795239935943453</v>
      </c>
      <c r="AG64" s="34">
        <f>SUM(AG61-AG62-AG63)/AG61*100</f>
        <v>11.368559656798199</v>
      </c>
      <c r="AI64" s="34">
        <f>AF64-AG64</f>
        <v>0.42668027914525375</v>
      </c>
      <c r="AK64" s="34">
        <f>SUM(AK61-AK62-AK63)/AK61*100</f>
        <v>10.920755623596195</v>
      </c>
      <c r="AL64" s="34">
        <f>SUM(AL61-AL62-AL63)/AL61*100</f>
        <v>11.253096550074471</v>
      </c>
      <c r="AN64" s="34">
        <f>AK64-AL64</f>
        <v>-0.33234092647827573</v>
      </c>
    </row>
    <row r="65" spans="1:41" s="20" customFormat="1" ht="15" customHeight="1" x14ac:dyDescent="0.2">
      <c r="A65" s="18" t="s">
        <v>63</v>
      </c>
      <c r="B65" s="34">
        <f>B13/(B62+B63)</f>
        <v>11.248043226744185</v>
      </c>
      <c r="C65" s="34">
        <f>C13/(C62+C63)</f>
        <v>10.676110788526435</v>
      </c>
      <c r="D65" s="15">
        <f>B65-C65</f>
        <v>0.57193243821775042</v>
      </c>
      <c r="E65" s="15">
        <f>D65/C65*100</f>
        <v>5.3571234838851938</v>
      </c>
      <c r="F65" s="15"/>
      <c r="G65" s="34">
        <f>G13/(G62+G63)</f>
        <v>11.125384406915867</v>
      </c>
      <c r="H65" s="34">
        <f>H13/(H62+H63)</f>
        <v>12.672774210267926</v>
      </c>
      <c r="I65" s="15">
        <f>G65-H65</f>
        <v>-1.5473898033520594</v>
      </c>
      <c r="J65" s="15">
        <f>I65/H65*100</f>
        <v>-12.210347771353094</v>
      </c>
      <c r="K65" s="15"/>
      <c r="L65" s="34">
        <f>L13/(L62+L63)</f>
        <v>10.421487533120555</v>
      </c>
      <c r="M65" s="34">
        <f>M13/(M62+M63)</f>
        <v>13.524114574832749</v>
      </c>
      <c r="N65" s="15">
        <f>L65-M65</f>
        <v>-3.1026270417121946</v>
      </c>
      <c r="O65" s="15">
        <f>N65/M65*100</f>
        <v>-22.941443038984048</v>
      </c>
      <c r="P65" s="15"/>
      <c r="Q65" s="34">
        <f>Q13/(Q62+Q63)</f>
        <v>10.66559058298891</v>
      </c>
      <c r="R65" s="34">
        <f>R13/(R62+R63)</f>
        <v>11.019274744844456</v>
      </c>
      <c r="S65" s="15">
        <f>Q65-R65</f>
        <v>-0.3536841618555453</v>
      </c>
      <c r="T65" s="15">
        <f>S65/R65*100</f>
        <v>-3.2096863908491082</v>
      </c>
      <c r="U65" s="15"/>
      <c r="V65" s="34">
        <f>V13/(V62+V63)</f>
        <v>14.079393272916359</v>
      </c>
      <c r="W65" s="34">
        <f>W13/(W62+W63)</f>
        <v>13.542906638882446</v>
      </c>
      <c r="X65" s="15">
        <f>V65-W65</f>
        <v>0.53648663403391339</v>
      </c>
      <c r="Y65" s="15">
        <f>X65/W65*100</f>
        <v>3.9613847185037083</v>
      </c>
      <c r="Z65" s="15"/>
      <c r="AA65" s="34">
        <f>AA13/(AA62+AA63)</f>
        <v>11.772410136759769</v>
      </c>
      <c r="AB65" s="34">
        <f>AB13/(AB62+AB63)</f>
        <v>14.729110115028273</v>
      </c>
      <c r="AC65" s="15">
        <f>AA65-AB65</f>
        <v>-2.9566999782685048</v>
      </c>
      <c r="AD65" s="15">
        <f>AC65/AB65*100</f>
        <v>-20.07385344517013</v>
      </c>
      <c r="AE65" s="15"/>
      <c r="AF65" s="34">
        <f>AF13/(AF62+AF63)</f>
        <v>11.251862692251509</v>
      </c>
      <c r="AG65" s="34">
        <f>AG13/(AG62+AG63)</f>
        <v>13.122220501281959</v>
      </c>
      <c r="AH65" s="15">
        <f>AF65-AG65</f>
        <v>-1.87035780903045</v>
      </c>
      <c r="AI65" s="15">
        <f>AH65/AG65*100</f>
        <v>-14.253363665453783</v>
      </c>
      <c r="AJ65" s="15"/>
      <c r="AK65" s="34">
        <f>AK13/(AK62+AK63)</f>
        <v>11.464589229218053</v>
      </c>
      <c r="AL65" s="20">
        <f>AL13/(AL62+AL63)</f>
        <v>12.608892706407431</v>
      </c>
      <c r="AM65" s="15">
        <f>AK65-AL65</f>
        <v>-1.1443034771893785</v>
      </c>
      <c r="AN65" s="15">
        <f>AM65/AL65*100</f>
        <v>-9.0753685024846042</v>
      </c>
    </row>
    <row r="66" spans="1:41" s="20" customFormat="1" ht="15" customHeight="1" x14ac:dyDescent="0.2">
      <c r="A66" s="18" t="s">
        <v>64</v>
      </c>
      <c r="B66" s="34">
        <f>B22/B61</f>
        <v>7.1469437953356385</v>
      </c>
      <c r="C66" s="34">
        <f>C22/C61</f>
        <v>6.6726697178186436</v>
      </c>
      <c r="D66" s="15">
        <f>B66-C66</f>
        <v>0.47427407751699491</v>
      </c>
      <c r="E66" s="15">
        <f>D66/C66*100</f>
        <v>7.1077109698760781</v>
      </c>
      <c r="F66" s="15"/>
      <c r="G66" s="34">
        <f>G22/G61</f>
        <v>7.4208329952072791</v>
      </c>
      <c r="H66" s="34">
        <f>H22/H61</f>
        <v>8.6285324746489529</v>
      </c>
      <c r="I66" s="15">
        <f>G66-H66</f>
        <v>-1.2076994794416738</v>
      </c>
      <c r="J66" s="15">
        <f>I66/H66*100</f>
        <v>-13.996580333793185</v>
      </c>
      <c r="K66" s="15"/>
      <c r="L66" s="34">
        <f>L22/L61</f>
        <v>7.2083966752740469</v>
      </c>
      <c r="M66" s="34">
        <f>M22/M61</f>
        <v>9.6993529122557423</v>
      </c>
      <c r="N66" s="15">
        <f>L66-M66</f>
        <v>-2.4909562369816953</v>
      </c>
      <c r="O66" s="15">
        <f>N66/M66*100</f>
        <v>-25.681674432468743</v>
      </c>
      <c r="P66" s="15"/>
      <c r="Q66" s="34">
        <f>Q22/Q61</f>
        <v>7.955906344357321</v>
      </c>
      <c r="R66" s="34">
        <f>R22/R61</f>
        <v>8.2933272974639696</v>
      </c>
      <c r="S66" s="15">
        <f>Q66-R66</f>
        <v>-0.33742095310664855</v>
      </c>
      <c r="T66" s="15">
        <f>S66/R66*100</f>
        <v>-4.0685835853822994</v>
      </c>
      <c r="U66" s="15"/>
      <c r="V66" s="34">
        <f>V22/V61</f>
        <v>9.2917446014719136</v>
      </c>
      <c r="W66" s="34">
        <f>W22/W61</f>
        <v>8.7628383238050027</v>
      </c>
      <c r="X66" s="15">
        <f>V66-W66</f>
        <v>0.5289062776669109</v>
      </c>
      <c r="Y66" s="15">
        <f>X66/W66*100</f>
        <v>6.0357872429312263</v>
      </c>
      <c r="Z66" s="15"/>
      <c r="AA66" s="34">
        <f>AA22/AA61</f>
        <v>7.8666531904701484</v>
      </c>
      <c r="AB66" s="34">
        <f>AB22/AB61</f>
        <v>9.8271727742871793</v>
      </c>
      <c r="AC66" s="15">
        <f>AA66-AB66</f>
        <v>-1.9605195838170308</v>
      </c>
      <c r="AD66" s="15">
        <f>AC66/AB66*100</f>
        <v>-19.949985909953014</v>
      </c>
      <c r="AE66" s="15"/>
      <c r="AF66" s="34">
        <f>AF22/AF61</f>
        <v>7.4435105739319321</v>
      </c>
      <c r="AG66" s="34">
        <f>AG22/AG61</f>
        <v>8.186244984921208</v>
      </c>
      <c r="AH66" s="15">
        <f>AF66-AG66</f>
        <v>-0.74273441098927595</v>
      </c>
      <c r="AI66" s="15">
        <f>AH66/AG66*100</f>
        <v>-9.0729560666382216</v>
      </c>
      <c r="AJ66" s="15"/>
      <c r="AK66" s="34">
        <f>AK22/AK61</f>
        <v>7.951728774004347</v>
      </c>
      <c r="AL66" s="20">
        <f>AL22/AL61</f>
        <v>8.7733619792208071</v>
      </c>
      <c r="AM66" s="15">
        <f>AK66-AL66</f>
        <v>-0.82163320521646011</v>
      </c>
      <c r="AN66" s="15">
        <f>AM66/AL66*100</f>
        <v>-9.3650895422125533</v>
      </c>
    </row>
    <row r="67" spans="1:41" s="20" customFormat="1" ht="15" hidden="1" customHeight="1" x14ac:dyDescent="0.2">
      <c r="A67" s="18" t="s">
        <v>65</v>
      </c>
      <c r="B67" s="3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36"/>
      <c r="W67" s="36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1" s="39" customFormat="1" ht="15" customHeight="1" x14ac:dyDescent="0.2">
      <c r="A68" s="37" t="s">
        <v>66</v>
      </c>
      <c r="B68" s="38">
        <f>+C80</f>
        <v>99.647678694552368</v>
      </c>
      <c r="C68" s="39" t="str">
        <f>[3]REG2!B68</f>
        <v>100</v>
      </c>
      <c r="E68" s="40">
        <f>B68-C68</f>
        <v>-0.35232130544763152</v>
      </c>
      <c r="G68" s="39">
        <f>+C81</f>
        <v>100</v>
      </c>
      <c r="H68" s="41">
        <f>[3]REG2!G68</f>
        <v>99.655355059118051</v>
      </c>
      <c r="J68" s="40">
        <f>G68-H68</f>
        <v>0.34464494088194897</v>
      </c>
      <c r="L68" s="39">
        <f>+C82</f>
        <v>100</v>
      </c>
      <c r="M68" s="39" t="str">
        <f>[3]REG2!L68</f>
        <v>100</v>
      </c>
      <c r="O68" s="40">
        <f>L68-M68</f>
        <v>0</v>
      </c>
      <c r="Q68" s="39">
        <f>+C83</f>
        <v>95.998200451218523</v>
      </c>
      <c r="R68" s="39">
        <f>[3]REG2!Q68</f>
        <v>96.147018253858718</v>
      </c>
      <c r="T68" s="40">
        <f>Q68-R68</f>
        <v>-0.1488178026401954</v>
      </c>
      <c r="V68" s="42">
        <f>C84</f>
        <v>95.201305816963838</v>
      </c>
      <c r="W68" s="39">
        <f>[3]REG2!V68</f>
        <v>93.517628760751165</v>
      </c>
      <c r="Y68" s="40">
        <f>V68-W68</f>
        <v>1.6836770562126731</v>
      </c>
      <c r="AA68" s="39">
        <f>+C85</f>
        <v>87.604316941477506</v>
      </c>
      <c r="AB68" s="39">
        <f>[3]REG2!AA68</f>
        <v>89.267197047898094</v>
      </c>
      <c r="AD68" s="40">
        <f>AA68-AB68</f>
        <v>-1.6628801064205874</v>
      </c>
      <c r="AF68" s="39">
        <f>+C86</f>
        <v>100</v>
      </c>
      <c r="AG68" s="43" t="str">
        <f>[3]REG2!AF68</f>
        <v>100</v>
      </c>
      <c r="AI68" s="40">
        <f>AF68-AG68</f>
        <v>0</v>
      </c>
      <c r="AK68" s="39">
        <f>+(B68+G68+L68+AA68+AF68+Q68)/6</f>
        <v>97.208366014541411</v>
      </c>
      <c r="AL68" s="39">
        <f>(C68+H68+M68+R68+W68+AB68+AG68)/7</f>
        <v>96.941028445946586</v>
      </c>
      <c r="AN68" s="40">
        <f>AK68-AL68</f>
        <v>0.26733756859482583</v>
      </c>
    </row>
    <row r="69" spans="1:41" s="15" customFormat="1" ht="15" customHeight="1" x14ac:dyDescent="0.2">
      <c r="A69" s="17" t="s">
        <v>67</v>
      </c>
      <c r="B69" s="15">
        <v>7768</v>
      </c>
      <c r="C69" s="15">
        <v>7459</v>
      </c>
      <c r="D69" s="15">
        <f>B69-C69</f>
        <v>309</v>
      </c>
      <c r="E69" s="15">
        <f>D69/C69*100</f>
        <v>4.1426464673548731</v>
      </c>
      <c r="G69" s="15">
        <v>166633</v>
      </c>
      <c r="H69" s="15">
        <v>161431</v>
      </c>
      <c r="I69" s="15">
        <f>G69-H69</f>
        <v>5202</v>
      </c>
      <c r="J69" s="15">
        <f>I69/H69*100</f>
        <v>3.2224293970798672</v>
      </c>
      <c r="L69" s="15">
        <v>142725</v>
      </c>
      <c r="M69" s="15">
        <v>139258</v>
      </c>
      <c r="N69" s="15">
        <f>L69-M69</f>
        <v>3467</v>
      </c>
      <c r="O69" s="15">
        <f>N69/M69*100</f>
        <v>2.4896235763834031</v>
      </c>
      <c r="Q69" s="15">
        <v>228839</v>
      </c>
      <c r="R69" s="15">
        <v>227539</v>
      </c>
      <c r="S69" s="15">
        <f>Q69-R69</f>
        <v>1300</v>
      </c>
      <c r="T69" s="15">
        <f>S69/R69*100</f>
        <v>0.57133062903502263</v>
      </c>
      <c r="V69" s="36">
        <v>193823</v>
      </c>
      <c r="W69" s="36">
        <v>188222</v>
      </c>
      <c r="X69" s="15">
        <f>V69-W69</f>
        <v>5601</v>
      </c>
      <c r="Y69" s="15">
        <f>X69/W69*100</f>
        <v>2.9757414117372036</v>
      </c>
      <c r="AA69" s="15">
        <v>121867</v>
      </c>
      <c r="AB69" s="15">
        <v>114182</v>
      </c>
      <c r="AC69" s="15">
        <f>AA69-AB69</f>
        <v>7685</v>
      </c>
      <c r="AD69" s="15">
        <f>AC69/AB69*100</f>
        <v>6.730482913243768</v>
      </c>
      <c r="AF69" s="15">
        <v>54240</v>
      </c>
      <c r="AG69" s="15">
        <v>53123</v>
      </c>
      <c r="AH69" s="15">
        <f>AF69-AG69</f>
        <v>1117</v>
      </c>
      <c r="AI69" s="15">
        <f>AH69/AG69*100</f>
        <v>2.1026673945372063</v>
      </c>
      <c r="AK69" s="15">
        <f>B69+G69+L69+Q69+V69+AA69+AF69</f>
        <v>915895</v>
      </c>
      <c r="AL69" s="15">
        <f>C69+H69+M69+R69+W69+AB69+AG69</f>
        <v>891214</v>
      </c>
      <c r="AM69" s="15">
        <f>AK69-AL69</f>
        <v>24681</v>
      </c>
      <c r="AN69" s="15">
        <f>AM69/AL69*100</f>
        <v>2.7693685242826076</v>
      </c>
    </row>
    <row r="70" spans="1:41" s="15" customFormat="1" ht="15" customHeight="1" x14ac:dyDescent="0.2">
      <c r="A70" s="17" t="s">
        <v>68</v>
      </c>
      <c r="B70" s="15">
        <v>40</v>
      </c>
      <c r="C70" s="15">
        <v>41</v>
      </c>
      <c r="D70" s="15">
        <f>B70-C70</f>
        <v>-1</v>
      </c>
      <c r="E70" s="15">
        <f>D70/C70*100</f>
        <v>-2.4390243902439024</v>
      </c>
      <c r="G70" s="15">
        <v>277</v>
      </c>
      <c r="H70" s="15">
        <v>289</v>
      </c>
      <c r="I70" s="15">
        <f>G70-H70</f>
        <v>-12</v>
      </c>
      <c r="J70" s="15">
        <f>I70/H70*100</f>
        <v>-4.1522491349480966</v>
      </c>
      <c r="L70" s="15">
        <v>251</v>
      </c>
      <c r="M70" s="15">
        <v>260</v>
      </c>
      <c r="N70" s="15">
        <f>L70-M70</f>
        <v>-9</v>
      </c>
      <c r="O70" s="15">
        <f>N70/M70*100</f>
        <v>-3.4615384615384617</v>
      </c>
      <c r="Q70" s="15">
        <v>348</v>
      </c>
      <c r="R70" s="15">
        <v>338</v>
      </c>
      <c r="S70" s="15">
        <f>Q70-R70</f>
        <v>10</v>
      </c>
      <c r="T70" s="15">
        <f>S70/R70*100</f>
        <v>2.9585798816568047</v>
      </c>
      <c r="V70" s="36">
        <v>458</v>
      </c>
      <c r="W70" s="36">
        <v>458</v>
      </c>
      <c r="X70" s="15">
        <f>V70-W70</f>
        <v>0</v>
      </c>
      <c r="Y70" s="15">
        <f>X70/W70*100</f>
        <v>0</v>
      </c>
      <c r="AA70" s="15">
        <v>213</v>
      </c>
      <c r="AB70" s="15">
        <v>222</v>
      </c>
      <c r="AC70" s="15">
        <f>AA70-AB70</f>
        <v>-9</v>
      </c>
      <c r="AD70" s="15">
        <f>AC70/AB70*100</f>
        <v>-4.0540540540540544</v>
      </c>
      <c r="AF70" s="15">
        <v>128</v>
      </c>
      <c r="AG70" s="15">
        <v>134</v>
      </c>
      <c r="AH70" s="15">
        <f>AF70-AG70</f>
        <v>-6</v>
      </c>
      <c r="AI70" s="15">
        <f>AH70/AG70*100</f>
        <v>-4.4776119402985071</v>
      </c>
      <c r="AK70" s="15">
        <f>B70+G70+L70+Q70+V70+AA70+AF70</f>
        <v>1715</v>
      </c>
      <c r="AL70" s="15">
        <f>C70+H70+M70+R70+W70+AB70+AG70</f>
        <v>1742</v>
      </c>
      <c r="AM70" s="15">
        <f>AK70-AL70</f>
        <v>-27</v>
      </c>
      <c r="AN70" s="15">
        <f>AM70/AL70*100</f>
        <v>-1.5499425947187142</v>
      </c>
    </row>
    <row r="71" spans="1:41" s="15" customFormat="1" ht="15" customHeight="1" x14ac:dyDescent="0.2">
      <c r="A71" s="17" t="s">
        <v>69</v>
      </c>
      <c r="B71" s="15">
        <f>B69/B70</f>
        <v>194.2</v>
      </c>
      <c r="C71" s="15">
        <f>C69/C70</f>
        <v>181.92682926829269</v>
      </c>
      <c r="D71" s="15">
        <f>B71-C71</f>
        <v>12.273170731707296</v>
      </c>
      <c r="E71" s="15">
        <f>D71/C71*100</f>
        <v>6.7462126290387339</v>
      </c>
      <c r="G71" s="15">
        <f>G69/G70</f>
        <v>601.56317689530681</v>
      </c>
      <c r="H71" s="15">
        <f>H69/H70</f>
        <v>558.58477508650515</v>
      </c>
      <c r="I71" s="15">
        <f>G71-H71</f>
        <v>42.978401808801664</v>
      </c>
      <c r="J71" s="15">
        <f>I71/H71*100</f>
        <v>7.6941591904551672</v>
      </c>
      <c r="L71" s="15">
        <f>L69/L70</f>
        <v>568.62549800796808</v>
      </c>
      <c r="M71" s="15">
        <f>M69/M70</f>
        <v>535.60769230769233</v>
      </c>
      <c r="N71" s="15">
        <f>L71-M71</f>
        <v>33.017805700275744</v>
      </c>
      <c r="O71" s="15">
        <f>N71/M71*100</f>
        <v>6.1645503181660608</v>
      </c>
      <c r="Q71" s="15">
        <f>Q69/Q70</f>
        <v>657.58333333333337</v>
      </c>
      <c r="R71" s="15">
        <f>R69/R70</f>
        <v>673.19230769230774</v>
      </c>
      <c r="S71" s="15">
        <f>Q71-R71</f>
        <v>-15.608974358974365</v>
      </c>
      <c r="T71" s="15">
        <f>S71/R71*100</f>
        <v>-2.3186501361671339</v>
      </c>
      <c r="V71" s="36">
        <f>V69/V70</f>
        <v>423.19432314410483</v>
      </c>
      <c r="W71" s="36">
        <f>W69/W70</f>
        <v>410.96506550218339</v>
      </c>
      <c r="X71" s="15">
        <f>V71-W71</f>
        <v>12.229257641921436</v>
      </c>
      <c r="Y71" s="15">
        <f>X71/W71*100</f>
        <v>2.9757414117372134</v>
      </c>
      <c r="AA71" s="15">
        <f>AA69/AA70</f>
        <v>572.14553990610329</v>
      </c>
      <c r="AB71" s="15">
        <f>AB69/AB70</f>
        <v>514.33333333333337</v>
      </c>
      <c r="AC71" s="15">
        <f>AA71-AB71</f>
        <v>57.812206572769924</v>
      </c>
      <c r="AD71" s="15">
        <f>AC71/AB71*100</f>
        <v>11.240221627887866</v>
      </c>
      <c r="AF71" s="15">
        <f>AF69/AF70</f>
        <v>423.75</v>
      </c>
      <c r="AG71" s="15">
        <f>AG69/AG70</f>
        <v>396.44029850746267</v>
      </c>
      <c r="AH71" s="15">
        <f>AF71-AG71</f>
        <v>27.309701492537329</v>
      </c>
      <c r="AI71" s="15">
        <f>AH71/AG71*100</f>
        <v>6.888729928656141</v>
      </c>
      <c r="AK71" s="15">
        <f>AK69/AK70</f>
        <v>534.04956268221576</v>
      </c>
      <c r="AL71" s="15">
        <f>AL69/AL70</f>
        <v>511.60390355912745</v>
      </c>
      <c r="AM71" s="15">
        <f>AK71-AL71</f>
        <v>22.445659123088319</v>
      </c>
      <c r="AN71" s="15">
        <f>AM71/AL71*100</f>
        <v>4.3873119354520744</v>
      </c>
    </row>
    <row r="72" spans="1:41" s="15" customFormat="1" ht="15" customHeight="1" x14ac:dyDescent="0.2">
      <c r="A72" s="17" t="s">
        <v>70</v>
      </c>
      <c r="B72" s="15">
        <f>(1000*B24)/B69</f>
        <v>3261.1744232749743</v>
      </c>
      <c r="C72" s="15">
        <f>(1000*C24)/C69</f>
        <v>2937.4357675291594</v>
      </c>
      <c r="D72" s="15">
        <f>B72-C72</f>
        <v>323.73865574581487</v>
      </c>
      <c r="E72" s="15">
        <f>D72/C72*100</f>
        <v>11.021131400538826</v>
      </c>
      <c r="G72" s="15">
        <f>(1000*G24)/G69</f>
        <v>1830.4476154783265</v>
      </c>
      <c r="H72" s="15">
        <f>(1000*H24)/H69</f>
        <v>1474.6689798737541</v>
      </c>
      <c r="I72" s="15">
        <f>G72-H72</f>
        <v>355.7786356045724</v>
      </c>
      <c r="J72" s="15">
        <f>I72/H72*100</f>
        <v>24.125999831842297</v>
      </c>
      <c r="L72" s="15">
        <f>(1000*L24)/L69</f>
        <v>1405.5654084428097</v>
      </c>
      <c r="M72" s="15">
        <f>(1000*M24)/M69</f>
        <v>1498.3196844705508</v>
      </c>
      <c r="N72" s="15">
        <f>L72-M72</f>
        <v>-92.754276027741071</v>
      </c>
      <c r="O72" s="15">
        <f>N72/M72*100</f>
        <v>-6.190553123548991</v>
      </c>
      <c r="Q72" s="15">
        <f>(1000*Q24)/Q69</f>
        <v>1334.9671805068192</v>
      </c>
      <c r="R72" s="15">
        <f>(1000*R24)/R69</f>
        <v>1280.6766178984703</v>
      </c>
      <c r="S72" s="15">
        <f>Q72-R72</f>
        <v>54.290562608348864</v>
      </c>
      <c r="T72" s="15">
        <f>S72/R72*100</f>
        <v>4.2392093249455209</v>
      </c>
      <c r="V72" s="36">
        <f>(1000*V24)/V69</f>
        <v>1820.6314382709998</v>
      </c>
      <c r="W72" s="36">
        <f>(1000*W24)/W69</f>
        <v>1620.0449376268448</v>
      </c>
      <c r="X72" s="15">
        <f>V72-W72</f>
        <v>200.58650064415497</v>
      </c>
      <c r="Y72" s="15">
        <f>X72/W72*100</f>
        <v>12.381539300878167</v>
      </c>
      <c r="AA72" s="15">
        <f>(1000*AA24)/AA69</f>
        <v>1728.4885320062033</v>
      </c>
      <c r="AB72" s="15">
        <f>(1000*AB24)/AB69</f>
        <v>1882.5637765146871</v>
      </c>
      <c r="AC72" s="15">
        <f>AA72-AB72</f>
        <v>-154.07524450848382</v>
      </c>
      <c r="AD72" s="15">
        <f>AC72/AB72*100</f>
        <v>-8.1843306681345673</v>
      </c>
      <c r="AF72" s="15">
        <f>(1000*AF24)/AF69</f>
        <v>1656.2685411135694</v>
      </c>
      <c r="AG72" s="15">
        <f>(1000*AG24)/AG69</f>
        <v>1577.7748323701599</v>
      </c>
      <c r="AH72" s="15">
        <f>AF72-AG72</f>
        <v>78.49370874340957</v>
      </c>
      <c r="AI72" s="15">
        <f>AH72/AG72*100</f>
        <v>4.9749626583594946</v>
      </c>
      <c r="AK72" s="15">
        <f>(1000*AK24)/AK69</f>
        <v>1626.6161763411747</v>
      </c>
      <c r="AL72" s="15">
        <f>(1000*AL24)/AL69</f>
        <v>1530.1864971376122</v>
      </c>
      <c r="AM72" s="15">
        <f>AK72-AL72</f>
        <v>96.4296792035625</v>
      </c>
      <c r="AN72" s="15">
        <f>AM72/AL72*100</f>
        <v>6.301825260119938</v>
      </c>
    </row>
    <row r="73" spans="1:41" s="15" customFormat="1" x14ac:dyDescent="0.2">
      <c r="A73" s="17" t="s">
        <v>71</v>
      </c>
      <c r="B73" s="15">
        <v>2874</v>
      </c>
      <c r="C73" s="15">
        <v>2588</v>
      </c>
      <c r="D73" s="15">
        <f>B73-C73</f>
        <v>286</v>
      </c>
      <c r="E73" s="15">
        <f>D73/C73*100</f>
        <v>11.051004636785162</v>
      </c>
      <c r="G73" s="15">
        <v>81529</v>
      </c>
      <c r="H73" s="15">
        <v>77544</v>
      </c>
      <c r="I73" s="15">
        <f>G73-H73</f>
        <v>3985</v>
      </c>
      <c r="J73" s="15">
        <f>I73/H73*100</f>
        <v>5.1390178479314974</v>
      </c>
      <c r="L73" s="15">
        <v>48187</v>
      </c>
      <c r="M73" s="15">
        <v>43733</v>
      </c>
      <c r="N73" s="15">
        <f>L73-M73</f>
        <v>4454</v>
      </c>
      <c r="O73" s="15">
        <f>N73/M73*100</f>
        <v>10.184528845494249</v>
      </c>
      <c r="Q73" s="15">
        <v>119103</v>
      </c>
      <c r="R73" s="15">
        <v>107501</v>
      </c>
      <c r="S73" s="15">
        <f>Q73-R73</f>
        <v>11602</v>
      </c>
      <c r="T73" s="15">
        <f>S73/R73*100</f>
        <v>10.792457744579121</v>
      </c>
      <c r="V73" s="36">
        <v>63037</v>
      </c>
      <c r="W73" s="36">
        <v>54442</v>
      </c>
      <c r="X73" s="15">
        <f>V73-W73</f>
        <v>8595</v>
      </c>
      <c r="Y73" s="15">
        <f>X73/W73*100</f>
        <v>15.787443517872232</v>
      </c>
      <c r="AA73" s="15">
        <v>38375</v>
      </c>
      <c r="AB73" s="15">
        <v>33203</v>
      </c>
      <c r="AC73" s="15">
        <f>AA73-AB73</f>
        <v>5172</v>
      </c>
      <c r="AD73" s="15">
        <f>AC73/AB73*100</f>
        <v>15.576905701292052</v>
      </c>
      <c r="AF73" s="15">
        <v>13802</v>
      </c>
      <c r="AG73" s="15">
        <v>12359</v>
      </c>
      <c r="AH73" s="15">
        <f>AF73-AG73</f>
        <v>1443</v>
      </c>
      <c r="AI73" s="15">
        <f>AH73/AG73*100</f>
        <v>11.675701917630876</v>
      </c>
      <c r="AK73" s="15">
        <f>B73+G73+L73+Q73+V73+AA73+AF73</f>
        <v>366907</v>
      </c>
      <c r="AL73" s="15">
        <f>C73+H73+M73+R73+W73+AB73+AG73</f>
        <v>331370</v>
      </c>
      <c r="AM73" s="15">
        <f>AK73-AL73</f>
        <v>35537</v>
      </c>
      <c r="AN73" s="15">
        <f>AM73/AL73*100</f>
        <v>10.724265926305943</v>
      </c>
      <c r="AO73" s="15" t="s">
        <v>72</v>
      </c>
    </row>
    <row r="74" spans="1:41" x14ac:dyDescent="0.2">
      <c r="A74" s="2" t="s">
        <v>73</v>
      </c>
      <c r="B74" s="44" t="s">
        <v>74</v>
      </c>
      <c r="C74" s="44"/>
      <c r="D74" s="44"/>
      <c r="E74" s="44"/>
      <c r="F74" s="20"/>
      <c r="G74" s="44" t="s">
        <v>75</v>
      </c>
      <c r="H74" s="44"/>
      <c r="I74" s="44"/>
      <c r="J74" s="44"/>
      <c r="K74" s="45"/>
      <c r="L74" s="44" t="s">
        <v>75</v>
      </c>
      <c r="M74" s="44"/>
      <c r="N74" s="44"/>
      <c r="O74" s="44"/>
      <c r="P74" s="20"/>
      <c r="Q74" s="44" t="s">
        <v>75</v>
      </c>
      <c r="R74" s="44"/>
      <c r="S74" s="44"/>
      <c r="T74" s="44"/>
      <c r="U74" s="45"/>
      <c r="V74" s="44" t="s">
        <v>75</v>
      </c>
      <c r="W74" s="44"/>
      <c r="X74" s="44"/>
      <c r="Y74" s="44"/>
      <c r="Z74" s="20"/>
      <c r="AA74" s="44" t="s">
        <v>75</v>
      </c>
      <c r="AB74" s="44"/>
      <c r="AC74" s="44"/>
      <c r="AD74" s="44"/>
      <c r="AE74" s="20"/>
      <c r="AF74" s="44" t="s">
        <v>76</v>
      </c>
      <c r="AG74" s="44"/>
      <c r="AH74" s="44"/>
      <c r="AI74" s="44"/>
      <c r="AJ74" s="45"/>
      <c r="AK74" s="20"/>
      <c r="AL74" s="20"/>
      <c r="AM74" s="20"/>
      <c r="AN74" s="20"/>
    </row>
    <row r="76" spans="1:41" x14ac:dyDescent="0.2">
      <c r="A76" s="2" t="s">
        <v>77</v>
      </c>
      <c r="B76" s="46">
        <f>+'[12]Summary 09_2024'!$P$15</f>
        <v>749.48721999999975</v>
      </c>
      <c r="G76" s="46">
        <f>+'[12]Summary 09_2024'!$P$16</f>
        <v>163051.10785999996</v>
      </c>
      <c r="L76" s="46">
        <f>+'[12]Summary 09_2024'!$P$17</f>
        <v>107290.32933000001</v>
      </c>
      <c r="Q76" s="46">
        <f>+'[12]Summary 09_2024'!$P$18</f>
        <v>242569.26224000001</v>
      </c>
      <c r="V76" s="46">
        <f>+'[12]Summary 09_2024'!$P$19</f>
        <v>-12226.859990000003</v>
      </c>
      <c r="AA76" s="46">
        <f>+'[12]Summary 09_2024'!$P$20</f>
        <v>56609.227939999997</v>
      </c>
      <c r="AF76" s="46">
        <f>+'[12]Summary 09_2024'!$P$21</f>
        <v>18785.9912</v>
      </c>
      <c r="AK76" s="15">
        <f>+B76+G76+L76+Q76+V76+AA76+AF76</f>
        <v>576828.54579999996</v>
      </c>
    </row>
    <row r="77" spans="1:41" s="47" customFormat="1" x14ac:dyDescent="0.2">
      <c r="A77" s="47" t="s">
        <v>78</v>
      </c>
      <c r="B77" s="48">
        <f>+B32+B14-B76</f>
        <v>1.8500000162475772E-3</v>
      </c>
      <c r="G77" s="48">
        <f>+G32+G14-G76</f>
        <v>3.5699993895832449E-3</v>
      </c>
      <c r="L77" s="48">
        <f>+L32+L14-L76</f>
        <v>1.4699999737786129E-3</v>
      </c>
      <c r="Q77" s="48">
        <f>+Q32+Q14-Q76</f>
        <v>-3.8099988596513867E-3</v>
      </c>
      <c r="V77" s="48">
        <f>+V32+V14-V76</f>
        <v>-7.1499995337944711E-3</v>
      </c>
      <c r="AA77" s="48">
        <f>+AA32+AA14-AA76</f>
        <v>7.2899995357147418E-3</v>
      </c>
      <c r="AF77" s="48">
        <f>+AF32+AF14-AF76</f>
        <v>-5.7500000293657649E-3</v>
      </c>
      <c r="AK77" s="48"/>
    </row>
    <row r="79" spans="1:41" ht="15.75" x14ac:dyDescent="0.25">
      <c r="A79" s="49" t="s">
        <v>79</v>
      </c>
    </row>
    <row r="80" spans="1:41" x14ac:dyDescent="0.2">
      <c r="A80" s="2" t="str">
        <f>'[12]Summary 09_2024'!A15</f>
        <v>BATANELCO</v>
      </c>
      <c r="B80" s="50">
        <f>'[12]Summary 09_2024'!N15</f>
        <v>99.647678694552368</v>
      </c>
      <c r="C80" s="50">
        <f t="shared" ref="C80:C86" si="34">IF(B80="NDA","0",B80)</f>
        <v>99.647678694552368</v>
      </c>
    </row>
    <row r="81" spans="1:32" x14ac:dyDescent="0.2">
      <c r="A81" s="2" t="str">
        <f>'[12]Summary 09_2024'!A16</f>
        <v>CAGELCO I</v>
      </c>
      <c r="B81" s="50">
        <f>'[12]Summary 09_2024'!N16</f>
        <v>100</v>
      </c>
      <c r="C81" s="50">
        <f t="shared" si="34"/>
        <v>100</v>
      </c>
    </row>
    <row r="82" spans="1:32" x14ac:dyDescent="0.2">
      <c r="A82" s="2" t="str">
        <f>'[12]Summary 09_2024'!A17</f>
        <v>CAGELCO II</v>
      </c>
      <c r="B82" s="50">
        <f>'[12]Summary 09_2024'!N17</f>
        <v>100</v>
      </c>
      <c r="C82" s="50">
        <f t="shared" si="34"/>
        <v>100</v>
      </c>
    </row>
    <row r="83" spans="1:32" x14ac:dyDescent="0.2">
      <c r="A83" s="2" t="str">
        <f>'[12]Summary 09_2024'!A18</f>
        <v>ISELCO I</v>
      </c>
      <c r="B83" s="50">
        <f>'[12]Summary 09_2024'!N18</f>
        <v>95.998200451218523</v>
      </c>
      <c r="C83" s="50">
        <f t="shared" si="34"/>
        <v>95.998200451218523</v>
      </c>
    </row>
    <row r="84" spans="1:32" x14ac:dyDescent="0.2">
      <c r="A84" s="2" t="str">
        <f>'[12]Summary 09_2024'!A19</f>
        <v>ISELCO II</v>
      </c>
      <c r="B84" s="50">
        <f>'[12]Summary 09_2024'!N19</f>
        <v>95.201305816963838</v>
      </c>
      <c r="C84" s="50">
        <f t="shared" si="34"/>
        <v>95.201305816963838</v>
      </c>
    </row>
    <row r="85" spans="1:32" x14ac:dyDescent="0.2">
      <c r="A85" s="2" t="str">
        <f>'[12]Summary 09_2024'!A20</f>
        <v>NUVELCO</v>
      </c>
      <c r="B85" s="50">
        <f>'[12]Summary 09_2024'!N20</f>
        <v>87.604316941477506</v>
      </c>
      <c r="C85" s="50">
        <f t="shared" si="34"/>
        <v>87.604316941477506</v>
      </c>
    </row>
    <row r="86" spans="1:32" x14ac:dyDescent="0.2">
      <c r="A86" s="2" t="str">
        <f>'[12]Summary 09_2024'!A21</f>
        <v>QUIRELCO</v>
      </c>
      <c r="B86" s="50">
        <f>'[12]Summary 09_2024'!N21</f>
        <v>100</v>
      </c>
      <c r="C86" s="50">
        <f t="shared" si="34"/>
        <v>100</v>
      </c>
    </row>
    <row r="87" spans="1:32" x14ac:dyDescent="0.2">
      <c r="B87" s="51"/>
      <c r="C87" s="51"/>
      <c r="G87" s="51"/>
      <c r="H87" s="51"/>
    </row>
    <row r="89" spans="1:32" x14ac:dyDescent="0.2">
      <c r="A89" s="2" t="s">
        <v>80</v>
      </c>
      <c r="B89" s="46">
        <f>+'[12]Summary 09_2024'!$S$15</f>
        <v>3406.73621</v>
      </c>
      <c r="G89" s="46">
        <f>+'[12]Summary 09_2024'!$S$16</f>
        <v>566369.97855</v>
      </c>
      <c r="L89" s="46">
        <f>+'[12]Summary 09_2024'!$S$17</f>
        <v>384129.09623000002</v>
      </c>
      <c r="Q89" s="46">
        <f>+'[12]Summary 09_2024'!$S$18</f>
        <v>285560.50452999998</v>
      </c>
      <c r="V89" s="46">
        <f>+'[12]Summary 09_2024'!$S$19</f>
        <v>411853.70850000001</v>
      </c>
      <c r="AA89" s="46">
        <f>+'[12]Summary 09_2024'!$S$20</f>
        <v>246433.42113</v>
      </c>
      <c r="AF89" s="46">
        <f>+'[12]Summary 09_2024'!$S$21</f>
        <v>140293.30396000002</v>
      </c>
    </row>
    <row r="90" spans="1:32" s="53" customFormat="1" x14ac:dyDescent="0.2">
      <c r="A90" s="47" t="s">
        <v>78</v>
      </c>
      <c r="B90" s="52">
        <f>B38-B89</f>
        <v>3.7899999997534906E-3</v>
      </c>
      <c r="G90" s="52">
        <f>G38-G89</f>
        <v>1.449999981559813E-3</v>
      </c>
      <c r="L90" s="52">
        <f>L38-L89</f>
        <v>3.7699999520555139E-3</v>
      </c>
      <c r="Q90" s="52">
        <f>Q38-Q89</f>
        <v>-4.5299999765120447E-3</v>
      </c>
      <c r="V90" s="52">
        <f>V38-V89</f>
        <v>1.500000013038516E-3</v>
      </c>
      <c r="AA90" s="52">
        <f>AA38-AA89</f>
        <v>-1.129999989643693E-3</v>
      </c>
      <c r="AF90" s="52">
        <f>AF38-AF89</f>
        <v>-3.9600000309292227E-3</v>
      </c>
    </row>
    <row r="94" spans="1:32" hidden="1" x14ac:dyDescent="0.2">
      <c r="A94" s="2">
        <v>1</v>
      </c>
    </row>
  </sheetData>
  <sheetProtection formatCells="0" formatColumns="0" formatRows="0" insertColumns="0" insertRows="0" insertHyperlinks="0" deleteColumns="0" deleteRows="0" sort="0" autoFilter="0" pivotTables="0"/>
  <mergeCells count="31">
    <mergeCell ref="AH8:AI8"/>
    <mergeCell ref="AM8:AN8"/>
    <mergeCell ref="B74:E74"/>
    <mergeCell ref="G74:J74"/>
    <mergeCell ref="L74:O74"/>
    <mergeCell ref="Q74:T74"/>
    <mergeCell ref="V74:Y74"/>
    <mergeCell ref="AA74:AD74"/>
    <mergeCell ref="AF74:AI74"/>
    <mergeCell ref="D8:E8"/>
    <mergeCell ref="I8:J8"/>
    <mergeCell ref="N8:O8"/>
    <mergeCell ref="S8:T8"/>
    <mergeCell ref="X8:Y8"/>
    <mergeCell ref="AC8:AD8"/>
    <mergeCell ref="AF5:AI5"/>
    <mergeCell ref="AK5:AN5"/>
    <mergeCell ref="B6:E6"/>
    <mergeCell ref="F6:J6"/>
    <mergeCell ref="L6:O6"/>
    <mergeCell ref="Q6:T6"/>
    <mergeCell ref="V6:Y6"/>
    <mergeCell ref="AA6:AD6"/>
    <mergeCell ref="AF6:AI6"/>
    <mergeCell ref="AK6:AN6"/>
    <mergeCell ref="B5:E5"/>
    <mergeCell ref="F5:J5"/>
    <mergeCell ref="L5:O5"/>
    <mergeCell ref="Q5:T5"/>
    <mergeCell ref="V5:Y5"/>
    <mergeCell ref="AA5:AD5"/>
  </mergeCells>
  <pageMargins left="0.8" right="0" top="0.35" bottom="0" header="0.38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REG2</vt:lpstr>
      <vt:lpstr>'REG2'!Print_Area</vt:lpstr>
      <vt:lpstr>'REG2'!Print_Titles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2025-01-22T07:38:39Z</dcterms:created>
  <dcterms:modified xsi:type="dcterms:W3CDTF">2025-01-22T07:38:53Z</dcterms:modified>
</cp:coreProperties>
</file>